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7.bin" ContentType="application/vnd.openxmlformats-officedocument.oleObject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7.bin" ContentType="application/vnd.openxmlformats-officedocument.oleObject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drawings/drawing9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iCloudDrive\EBS\PersNatu\0. TEMAS ACTUALIZADOS DE INGENIERÍA ELÉCTRICA DE POTENCIA\Versión EBS Web\Excel\"/>
    </mc:Choice>
  </mc:AlternateContent>
  <xr:revisionPtr revIDLastSave="0" documentId="13_ncr:1_{4B3DEAC7-9CC4-4175-ADD8-9318185F1502}" xr6:coauthVersionLast="43" xr6:coauthVersionMax="43" xr10:uidLastSave="{00000000-0000-0000-0000-000000000000}"/>
  <bookViews>
    <workbookView xWindow="-120" yWindow="-120" windowWidth="20730" windowHeight="11160" activeTab="8" xr2:uid="{00000000-000D-0000-FFFF-FFFF00000000}"/>
  </bookViews>
  <sheets>
    <sheet name="Ecuaciones campo (2 cond. par.)" sheetId="4" r:id="rId1"/>
    <sheet name="Campos (2 cond. par.)" sheetId="5" r:id="rId2"/>
    <sheet name="Potencia (2 cond. par.)" sheetId="2" r:id="rId3"/>
    <sheet name="Ecuaciones campo (cond.coax.)" sheetId="7" r:id="rId4"/>
    <sheet name="Comparación líneas par. y coax." sheetId="8" r:id="rId5"/>
    <sheet name="Circuito trifásico básico" sheetId="9" r:id="rId6"/>
    <sheet name="Gráficas sinusoidales" sheetId="10" r:id="rId7"/>
    <sheet name="Zonas de operación cables" sheetId="11" r:id="rId8"/>
    <sheet name="Dist. dens. económica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2" l="1"/>
  <c r="F26" i="12"/>
  <c r="C30" i="12" l="1"/>
  <c r="L23" i="12"/>
  <c r="M23" i="12" l="1"/>
  <c r="N23" i="12" l="1"/>
  <c r="O23" i="12" l="1"/>
  <c r="L5" i="12" l="1"/>
  <c r="M5" i="12" s="1"/>
  <c r="N5" i="12" l="1"/>
  <c r="F17" i="12"/>
  <c r="F34" i="12" s="1"/>
  <c r="C20" i="12"/>
  <c r="F25" i="12"/>
  <c r="G32" i="12" s="1"/>
  <c r="C25" i="12"/>
  <c r="F32" i="12" s="1"/>
  <c r="O5" i="12" l="1"/>
  <c r="G33" i="12"/>
  <c r="F28" i="12" s="1"/>
  <c r="F33" i="12"/>
  <c r="C28" i="12" s="1"/>
  <c r="J4" i="12" s="1"/>
  <c r="K45" i="11"/>
  <c r="N45" i="11"/>
  <c r="N22" i="12" l="1"/>
  <c r="J22" i="12"/>
  <c r="Q7" i="12" s="1"/>
  <c r="N4" i="12"/>
  <c r="M17" i="12"/>
  <c r="K17" i="12"/>
  <c r="L15" i="12"/>
  <c r="M13" i="12"/>
  <c r="N11" i="12"/>
  <c r="O9" i="12"/>
  <c r="K8" i="12"/>
  <c r="L17" i="12"/>
  <c r="N16" i="12"/>
  <c r="M15" i="12"/>
  <c r="O14" i="12"/>
  <c r="N13" i="12"/>
  <c r="K13" i="12"/>
  <c r="O11" i="12"/>
  <c r="L11" i="12"/>
  <c r="K10" i="12"/>
  <c r="M9" i="12"/>
  <c r="L8" i="12"/>
  <c r="N7" i="12"/>
  <c r="O16" i="12"/>
  <c r="L16" i="12"/>
  <c r="K15" i="12"/>
  <c r="M14" i="12"/>
  <c r="L13" i="12"/>
  <c r="N12" i="12"/>
  <c r="M11" i="12"/>
  <c r="O10" i="12"/>
  <c r="N9" i="12"/>
  <c r="M8" i="12"/>
  <c r="L7" i="12"/>
  <c r="O17" i="12"/>
  <c r="N31" i="11"/>
  <c r="N27" i="11"/>
  <c r="N25" i="11"/>
  <c r="N36" i="12" l="1"/>
  <c r="K36" i="12"/>
  <c r="M35" i="12"/>
  <c r="O34" i="12"/>
  <c r="L34" i="12"/>
  <c r="N33" i="12"/>
  <c r="M32" i="12"/>
  <c r="L31" i="12"/>
  <c r="K30" i="12"/>
  <c r="N27" i="12"/>
  <c r="K26" i="12"/>
  <c r="O36" i="12"/>
  <c r="L36" i="12"/>
  <c r="N35" i="12"/>
  <c r="K35" i="12"/>
  <c r="M34" i="12"/>
  <c r="O33" i="12"/>
  <c r="L33" i="12"/>
  <c r="N32" i="12"/>
  <c r="K32" i="12"/>
  <c r="M31" i="12"/>
  <c r="L30" i="12"/>
  <c r="O27" i="12"/>
  <c r="K25" i="12"/>
  <c r="M36" i="12"/>
  <c r="O35" i="12"/>
  <c r="L35" i="12"/>
  <c r="N34" i="12"/>
  <c r="K34" i="12"/>
  <c r="M33" i="12"/>
  <c r="O32" i="12"/>
  <c r="L32" i="12"/>
  <c r="N31" i="12"/>
  <c r="K31" i="12"/>
  <c r="M30" i="12"/>
  <c r="O29" i="12"/>
  <c r="L29" i="12"/>
  <c r="N28" i="12"/>
  <c r="K28" i="12"/>
  <c r="M27" i="12"/>
  <c r="O26" i="12"/>
  <c r="L26" i="12"/>
  <c r="N25" i="12"/>
  <c r="K33" i="12"/>
  <c r="O31" i="12"/>
  <c r="N30" i="12"/>
  <c r="M29" i="12"/>
  <c r="O28" i="12"/>
  <c r="L28" i="12"/>
  <c r="K27" i="12"/>
  <c r="M26" i="12"/>
  <c r="O25" i="12"/>
  <c r="L25" i="12"/>
  <c r="O30" i="12"/>
  <c r="N29" i="12"/>
  <c r="K29" i="12"/>
  <c r="M28" i="12"/>
  <c r="L27" i="12"/>
  <c r="N26" i="12"/>
  <c r="M25" i="12"/>
  <c r="K18" i="12"/>
  <c r="L18" i="12"/>
  <c r="M18" i="12"/>
  <c r="N18" i="12"/>
  <c r="O7" i="12"/>
  <c r="L10" i="12"/>
  <c r="K12" i="12"/>
  <c r="O13" i="12"/>
  <c r="N15" i="12"/>
  <c r="K7" i="12"/>
  <c r="O8" i="12"/>
  <c r="N10" i="12"/>
  <c r="M12" i="12"/>
  <c r="L14" i="12"/>
  <c r="K16" i="12"/>
  <c r="M7" i="12"/>
  <c r="L9" i="12"/>
  <c r="K11" i="12"/>
  <c r="O12" i="12"/>
  <c r="N14" i="12"/>
  <c r="M16" i="12"/>
  <c r="K9" i="12"/>
  <c r="N8" i="12"/>
  <c r="M10" i="12"/>
  <c r="L12" i="12"/>
  <c r="K14" i="12"/>
  <c r="O15" i="12"/>
  <c r="N17" i="12"/>
  <c r="O18" i="12"/>
  <c r="K25" i="11"/>
  <c r="C32" i="11"/>
  <c r="C33" i="11" s="1"/>
  <c r="K27" i="11" s="1"/>
  <c r="G28" i="11"/>
  <c r="C30" i="11" s="1"/>
  <c r="G24" i="11"/>
  <c r="G30" i="11" s="1"/>
  <c r="G22" i="11"/>
  <c r="G26" i="11" s="1"/>
  <c r="K29" i="11" l="1"/>
  <c r="K31" i="11" s="1"/>
  <c r="N32" i="11" s="1"/>
  <c r="N33" i="11" s="1"/>
  <c r="N34" i="11" s="1"/>
  <c r="N35" i="11" s="1"/>
  <c r="E40" i="9"/>
  <c r="D40" i="9"/>
  <c r="E39" i="9"/>
  <c r="D39" i="9"/>
  <c r="E38" i="9"/>
  <c r="D38" i="9"/>
  <c r="W13" i="10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W24" i="10" s="1"/>
  <c r="W12" i="10"/>
  <c r="C12" i="10"/>
  <c r="Y12" i="10" s="1"/>
  <c r="B12" i="10"/>
  <c r="X12" i="10" s="1"/>
  <c r="Z11" i="10"/>
  <c r="Y11" i="10"/>
  <c r="X11" i="10"/>
  <c r="W11" i="10"/>
  <c r="C6" i="10"/>
  <c r="C5" i="10"/>
  <c r="D16" i="10" s="1"/>
  <c r="G1" i="10"/>
  <c r="L36" i="8"/>
  <c r="D33" i="8"/>
  <c r="D25" i="8"/>
  <c r="D42" i="9" l="1"/>
  <c r="G2" i="10"/>
  <c r="E15" i="10" s="1"/>
  <c r="B13" i="10"/>
  <c r="X13" i="10" s="1"/>
  <c r="E42" i="9"/>
  <c r="C13" i="10"/>
  <c r="Y13" i="10" s="1"/>
  <c r="C35" i="11"/>
  <c r="G32" i="11" s="1"/>
  <c r="G34" i="11" s="1"/>
  <c r="G35" i="11" s="1"/>
  <c r="H1" i="10"/>
  <c r="C14" i="10"/>
  <c r="Y14" i="10" s="1"/>
  <c r="B16" i="10"/>
  <c r="X16" i="10" s="1"/>
  <c r="W16" i="10"/>
  <c r="C17" i="10"/>
  <c r="Y17" i="10" s="1"/>
  <c r="B19" i="10"/>
  <c r="X19" i="10" s="1"/>
  <c r="W19" i="10"/>
  <c r="C20" i="10"/>
  <c r="Y20" i="10" s="1"/>
  <c r="B22" i="10"/>
  <c r="X22" i="10" s="1"/>
  <c r="W22" i="10"/>
  <c r="C23" i="10"/>
  <c r="Y23" i="10" s="1"/>
  <c r="B24" i="10"/>
  <c r="X24" i="10" s="1"/>
  <c r="A25" i="10"/>
  <c r="G3" i="10"/>
  <c r="H3" i="10" s="1"/>
  <c r="B14" i="10"/>
  <c r="X14" i="10" s="1"/>
  <c r="W14" i="10"/>
  <c r="C15" i="10"/>
  <c r="Y15" i="10" s="1"/>
  <c r="E16" i="10"/>
  <c r="B17" i="10"/>
  <c r="X17" i="10" s="1"/>
  <c r="W17" i="10"/>
  <c r="C18" i="10"/>
  <c r="Y18" i="10" s="1"/>
  <c r="B20" i="10"/>
  <c r="X20" i="10" s="1"/>
  <c r="W20" i="10"/>
  <c r="C21" i="10"/>
  <c r="Y21" i="10" s="1"/>
  <c r="B23" i="10"/>
  <c r="X23" i="10" s="1"/>
  <c r="W23" i="10"/>
  <c r="C24" i="10"/>
  <c r="Y24" i="10" s="1"/>
  <c r="B15" i="10"/>
  <c r="X15" i="10" s="1"/>
  <c r="W15" i="10"/>
  <c r="C16" i="10"/>
  <c r="Y16" i="10" s="1"/>
  <c r="B18" i="10"/>
  <c r="X18" i="10" s="1"/>
  <c r="W18" i="10"/>
  <c r="C19" i="10"/>
  <c r="Y19" i="10" s="1"/>
  <c r="E20" i="10"/>
  <c r="B21" i="10"/>
  <c r="X21" i="10" s="1"/>
  <c r="W21" i="10"/>
  <c r="C22" i="10"/>
  <c r="Y22" i="10" s="1"/>
  <c r="E23" i="10"/>
  <c r="E13" i="10" l="1"/>
  <c r="E25" i="10"/>
  <c r="C42" i="9"/>
  <c r="C43" i="9"/>
  <c r="E44" i="9" s="1"/>
  <c r="C44" i="9" s="1"/>
  <c r="E21" i="10"/>
  <c r="H2" i="10"/>
  <c r="E17" i="10"/>
  <c r="E22" i="10"/>
  <c r="E12" i="10"/>
  <c r="E24" i="10"/>
  <c r="E14" i="10"/>
  <c r="E19" i="10"/>
  <c r="E18" i="10"/>
  <c r="D25" i="10"/>
  <c r="Z25" i="10" s="1"/>
  <c r="D24" i="10"/>
  <c r="Z24" i="10" s="1"/>
  <c r="D23" i="10"/>
  <c r="Z23" i="10" s="1"/>
  <c r="D22" i="10"/>
  <c r="Z22" i="10" s="1"/>
  <c r="D21" i="10"/>
  <c r="Z21" i="10" s="1"/>
  <c r="D20" i="10"/>
  <c r="Z20" i="10" s="1"/>
  <c r="D19" i="10"/>
  <c r="Z19" i="10" s="1"/>
  <c r="D18" i="10"/>
  <c r="Z18" i="10" s="1"/>
  <c r="D17" i="10"/>
  <c r="Z17" i="10" s="1"/>
  <c r="Z16" i="10"/>
  <c r="D15" i="10"/>
  <c r="Z15" i="10" s="1"/>
  <c r="D14" i="10"/>
  <c r="Z14" i="10" s="1"/>
  <c r="D13" i="10"/>
  <c r="Z13" i="10" s="1"/>
  <c r="D12" i="10"/>
  <c r="Z12" i="10" s="1"/>
  <c r="B25" i="10"/>
  <c r="X25" i="10" s="1"/>
  <c r="A26" i="10"/>
  <c r="D26" i="10" s="1"/>
  <c r="Z26" i="10" s="1"/>
  <c r="W25" i="10"/>
  <c r="C25" i="10"/>
  <c r="Y25" i="10" s="1"/>
  <c r="AB26" i="10"/>
  <c r="AB25" i="10"/>
  <c r="AB24" i="10"/>
  <c r="AB23" i="10"/>
  <c r="AB21" i="10"/>
  <c r="AB18" i="10"/>
  <c r="AB15" i="10"/>
  <c r="AB20" i="10"/>
  <c r="AB17" i="10"/>
  <c r="AB14" i="10"/>
  <c r="AB22" i="10"/>
  <c r="AB19" i="10"/>
  <c r="AB16" i="10"/>
  <c r="AB13" i="10"/>
  <c r="AB12" i="10"/>
  <c r="D23" i="8"/>
  <c r="D21" i="8"/>
  <c r="D19" i="8"/>
  <c r="AC24" i="10" l="1"/>
  <c r="AC20" i="10"/>
  <c r="AC25" i="10"/>
  <c r="AC21" i="10"/>
  <c r="AC129" i="10"/>
  <c r="AC125" i="10"/>
  <c r="AC121" i="10"/>
  <c r="AC117" i="10"/>
  <c r="AC113" i="10"/>
  <c r="AC109" i="10"/>
  <c r="AC105" i="10"/>
  <c r="AC101" i="10"/>
  <c r="AC97" i="10"/>
  <c r="AC93" i="10"/>
  <c r="AC89" i="10"/>
  <c r="AC85" i="10"/>
  <c r="AC81" i="10"/>
  <c r="AC77" i="10"/>
  <c r="AC73" i="10"/>
  <c r="AC69" i="10"/>
  <c r="AC65" i="10"/>
  <c r="AC61" i="10"/>
  <c r="AC57" i="10"/>
  <c r="AC53" i="10"/>
  <c r="AC49" i="10"/>
  <c r="AC45" i="10"/>
  <c r="AC41" i="10"/>
  <c r="AC37" i="10"/>
  <c r="AC33" i="10"/>
  <c r="AC29" i="10"/>
  <c r="AA25" i="10"/>
  <c r="AA21" i="10"/>
  <c r="AA17" i="10"/>
  <c r="AA13" i="10"/>
  <c r="AC16" i="10"/>
  <c r="AC23" i="10"/>
  <c r="AC132" i="10"/>
  <c r="AC128" i="10"/>
  <c r="AC124" i="10"/>
  <c r="AC120" i="10"/>
  <c r="AC112" i="10"/>
  <c r="AC108" i="10"/>
  <c r="AC104" i="10"/>
  <c r="AC100" i="10"/>
  <c r="AC96" i="10"/>
  <c r="AC92" i="10"/>
  <c r="AC88" i="10"/>
  <c r="AC84" i="10"/>
  <c r="AC80" i="10"/>
  <c r="AC76" i="10"/>
  <c r="AC72" i="10"/>
  <c r="AC68" i="10"/>
  <c r="AC64" i="10"/>
  <c r="AC60" i="10"/>
  <c r="AC56" i="10"/>
  <c r="AC52" i="10"/>
  <c r="AC48" i="10"/>
  <c r="AC44" i="10"/>
  <c r="AC40" i="10"/>
  <c r="AC32" i="10"/>
  <c r="AC28" i="10"/>
  <c r="AA24" i="10"/>
  <c r="AA20" i="10"/>
  <c r="AA16" i="10"/>
  <c r="AA12" i="10"/>
  <c r="AC19" i="10"/>
  <c r="AC131" i="10"/>
  <c r="AC127" i="10"/>
  <c r="AC123" i="10"/>
  <c r="AC119" i="10"/>
  <c r="AC115" i="10"/>
  <c r="AC107" i="10"/>
  <c r="AC103" i="10"/>
  <c r="AC99" i="10"/>
  <c r="AC91" i="10"/>
  <c r="AC87" i="10"/>
  <c r="AC79" i="10"/>
  <c r="AC71" i="10"/>
  <c r="AC63" i="10"/>
  <c r="AC116" i="10"/>
  <c r="AC36" i="10"/>
  <c r="AC14" i="10"/>
  <c r="AC15" i="10"/>
  <c r="AC111" i="10"/>
  <c r="AC95" i="10"/>
  <c r="AC83" i="10"/>
  <c r="AC75" i="10"/>
  <c r="AC67" i="10"/>
  <c r="AC59" i="10"/>
  <c r="AC122" i="10"/>
  <c r="AC106" i="10"/>
  <c r="AC90" i="10"/>
  <c r="AC74" i="10"/>
  <c r="AC58" i="10"/>
  <c r="AC50" i="10"/>
  <c r="AC42" i="10"/>
  <c r="AC34" i="10"/>
  <c r="AC26" i="10"/>
  <c r="AA18" i="10"/>
  <c r="AC13" i="10"/>
  <c r="AC82" i="10"/>
  <c r="AC38" i="10"/>
  <c r="AA14" i="10"/>
  <c r="AC18" i="10"/>
  <c r="AC126" i="10"/>
  <c r="AC94" i="10"/>
  <c r="AC62" i="10"/>
  <c r="AC43" i="10"/>
  <c r="AC27" i="10"/>
  <c r="AC12" i="10"/>
  <c r="AC17" i="10"/>
  <c r="AC118" i="10"/>
  <c r="AC102" i="10"/>
  <c r="AC86" i="10"/>
  <c r="AC70" i="10"/>
  <c r="AC55" i="10"/>
  <c r="AC47" i="10"/>
  <c r="AC39" i="10"/>
  <c r="AC31" i="10"/>
  <c r="AA23" i="10"/>
  <c r="AA15" i="10"/>
  <c r="AC130" i="10"/>
  <c r="AC114" i="10"/>
  <c r="AC98" i="10"/>
  <c r="AC66" i="10"/>
  <c r="AC54" i="10"/>
  <c r="AC46" i="10"/>
  <c r="AC30" i="10"/>
  <c r="AA22" i="10"/>
  <c r="AC110" i="10"/>
  <c r="AC78" i="10"/>
  <c r="AC51" i="10"/>
  <c r="AC35" i="10"/>
  <c r="AA19" i="10"/>
  <c r="AC22" i="10"/>
  <c r="D28" i="8"/>
  <c r="B26" i="10"/>
  <c r="X26" i="10" s="1"/>
  <c r="W26" i="10"/>
  <c r="C26" i="10"/>
  <c r="Y26" i="10" s="1"/>
  <c r="A27" i="10"/>
  <c r="E26" i="10"/>
  <c r="AA26" i="10"/>
  <c r="G6" i="8"/>
  <c r="I4" i="8"/>
  <c r="I3" i="8"/>
  <c r="I2" i="8"/>
  <c r="L35" i="8" s="1"/>
  <c r="B6" i="8"/>
  <c r="D6" i="8" s="1"/>
  <c r="D5" i="8"/>
  <c r="D4" i="8"/>
  <c r="B3" i="8"/>
  <c r="D2" i="8"/>
  <c r="D1" i="8"/>
  <c r="L33" i="8" l="1"/>
  <c r="K33" i="8" s="1"/>
  <c r="B27" i="10"/>
  <c r="X27" i="10" s="1"/>
  <c r="W27" i="10"/>
  <c r="C27" i="10"/>
  <c r="Y27" i="10" s="1"/>
  <c r="A28" i="10"/>
  <c r="E27" i="10"/>
  <c r="AA27" i="10"/>
  <c r="AB27" i="10"/>
  <c r="D27" i="10"/>
  <c r="Z27" i="10" s="1"/>
  <c r="L34" i="8"/>
  <c r="D3" i="8"/>
  <c r="K36" i="8" s="1"/>
  <c r="K28" i="8"/>
  <c r="W16" i="4"/>
  <c r="W15" i="4"/>
  <c r="W14" i="4"/>
  <c r="W13" i="4"/>
  <c r="W12" i="4"/>
  <c r="W11" i="4"/>
  <c r="W10" i="4"/>
  <c r="W9" i="4"/>
  <c r="W8" i="4"/>
  <c r="B28" i="10" l="1"/>
  <c r="X28" i="10" s="1"/>
  <c r="W28" i="10"/>
  <c r="C28" i="10"/>
  <c r="Y28" i="10" s="1"/>
  <c r="A29" i="10"/>
  <c r="E28" i="10"/>
  <c r="AA28" i="10"/>
  <c r="D28" i="10"/>
  <c r="Z28" i="10" s="1"/>
  <c r="AB28" i="10"/>
  <c r="K34" i="8"/>
  <c r="K35" i="8"/>
  <c r="G16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B18" i="7"/>
  <c r="B17" i="7"/>
  <c r="F17" i="7" s="1"/>
  <c r="B19" i="7" l="1"/>
  <c r="F18" i="7"/>
  <c r="D17" i="7"/>
  <c r="B29" i="10"/>
  <c r="X29" i="10" s="1"/>
  <c r="W29" i="10"/>
  <c r="C29" i="10"/>
  <c r="Y29" i="10" s="1"/>
  <c r="A30" i="10"/>
  <c r="E29" i="10"/>
  <c r="AA29" i="10"/>
  <c r="D29" i="10"/>
  <c r="Z29" i="10" s="1"/>
  <c r="AB29" i="10"/>
  <c r="D18" i="7"/>
  <c r="D19" i="7"/>
  <c r="B20" i="7" l="1"/>
  <c r="F19" i="7"/>
  <c r="B30" i="10"/>
  <c r="X30" i="10" s="1"/>
  <c r="W30" i="10"/>
  <c r="C30" i="10"/>
  <c r="Y30" i="10" s="1"/>
  <c r="A31" i="10"/>
  <c r="E30" i="10"/>
  <c r="AA30" i="10"/>
  <c r="AB30" i="10"/>
  <c r="D30" i="10"/>
  <c r="Z30" i="10" s="1"/>
  <c r="B21" i="7" l="1"/>
  <c r="F20" i="7"/>
  <c r="D20" i="7"/>
  <c r="B31" i="10"/>
  <c r="X31" i="10" s="1"/>
  <c r="W31" i="10"/>
  <c r="C31" i="10"/>
  <c r="Y31" i="10" s="1"/>
  <c r="A32" i="10"/>
  <c r="E31" i="10"/>
  <c r="AA31" i="10"/>
  <c r="D31" i="10"/>
  <c r="Z31" i="10" s="1"/>
  <c r="AB31" i="10"/>
  <c r="B22" i="7" l="1"/>
  <c r="F21" i="7"/>
  <c r="D21" i="7"/>
  <c r="B32" i="10"/>
  <c r="X32" i="10" s="1"/>
  <c r="W32" i="10"/>
  <c r="C32" i="10"/>
  <c r="Y32" i="10" s="1"/>
  <c r="A33" i="10"/>
  <c r="E32" i="10"/>
  <c r="AA32" i="10"/>
  <c r="D32" i="10"/>
  <c r="Z32" i="10" s="1"/>
  <c r="AB32" i="10"/>
  <c r="B23" i="7" l="1"/>
  <c r="F22" i="7"/>
  <c r="D22" i="7"/>
  <c r="B33" i="10"/>
  <c r="X33" i="10" s="1"/>
  <c r="W33" i="10"/>
  <c r="C33" i="10"/>
  <c r="Y33" i="10" s="1"/>
  <c r="A34" i="10"/>
  <c r="E33" i="10"/>
  <c r="AA33" i="10"/>
  <c r="AB33" i="10"/>
  <c r="D33" i="10"/>
  <c r="Z33" i="10" s="1"/>
  <c r="B24" i="7" l="1"/>
  <c r="F23" i="7"/>
  <c r="D23" i="7"/>
  <c r="B34" i="10"/>
  <c r="X34" i="10" s="1"/>
  <c r="W34" i="10"/>
  <c r="C34" i="10"/>
  <c r="Y34" i="10" s="1"/>
  <c r="A35" i="10"/>
  <c r="E34" i="10"/>
  <c r="AA34" i="10"/>
  <c r="D34" i="10"/>
  <c r="Z34" i="10" s="1"/>
  <c r="AB34" i="10"/>
  <c r="B25" i="7" l="1"/>
  <c r="F24" i="7"/>
  <c r="D24" i="7"/>
  <c r="B35" i="10"/>
  <c r="X35" i="10" s="1"/>
  <c r="W35" i="10"/>
  <c r="C35" i="10"/>
  <c r="Y35" i="10" s="1"/>
  <c r="A36" i="10"/>
  <c r="E35" i="10"/>
  <c r="AA35" i="10"/>
  <c r="D35" i="10"/>
  <c r="Z35" i="10" s="1"/>
  <c r="AB35" i="10"/>
  <c r="B26" i="7" l="1"/>
  <c r="F25" i="7"/>
  <c r="D25" i="7"/>
  <c r="B36" i="10"/>
  <c r="X36" i="10" s="1"/>
  <c r="W36" i="10"/>
  <c r="C36" i="10"/>
  <c r="Y36" i="10" s="1"/>
  <c r="A37" i="10"/>
  <c r="E36" i="10"/>
  <c r="AA36" i="10"/>
  <c r="AB36" i="10"/>
  <c r="D36" i="10"/>
  <c r="Z36" i="10" s="1"/>
  <c r="B27" i="7" l="1"/>
  <c r="F26" i="7"/>
  <c r="D26" i="7"/>
  <c r="B37" i="10"/>
  <c r="X37" i="10" s="1"/>
  <c r="W37" i="10"/>
  <c r="C37" i="10"/>
  <c r="Y37" i="10" s="1"/>
  <c r="A38" i="10"/>
  <c r="E37" i="10"/>
  <c r="AA37" i="10"/>
  <c r="D37" i="10"/>
  <c r="Z37" i="10" s="1"/>
  <c r="AB37" i="10"/>
  <c r="B28" i="7" l="1"/>
  <c r="F27" i="7"/>
  <c r="D27" i="7"/>
  <c r="B38" i="10"/>
  <c r="X38" i="10" s="1"/>
  <c r="W38" i="10"/>
  <c r="C38" i="10"/>
  <c r="Y38" i="10" s="1"/>
  <c r="A39" i="10"/>
  <c r="E38" i="10"/>
  <c r="AA38" i="10"/>
  <c r="D38" i="10"/>
  <c r="Z38" i="10" s="1"/>
  <c r="AB38" i="10"/>
  <c r="B29" i="7" l="1"/>
  <c r="F28" i="7"/>
  <c r="D28" i="7"/>
  <c r="B39" i="10"/>
  <c r="X39" i="10" s="1"/>
  <c r="W39" i="10"/>
  <c r="C39" i="10"/>
  <c r="Y39" i="10" s="1"/>
  <c r="A40" i="10"/>
  <c r="E39" i="10"/>
  <c r="AA39" i="10"/>
  <c r="AB39" i="10"/>
  <c r="D39" i="10"/>
  <c r="Z39" i="10" s="1"/>
  <c r="B30" i="7" l="1"/>
  <c r="F29" i="7"/>
  <c r="D29" i="7"/>
  <c r="B40" i="10"/>
  <c r="X40" i="10" s="1"/>
  <c r="W40" i="10"/>
  <c r="C40" i="10"/>
  <c r="Y40" i="10" s="1"/>
  <c r="A41" i="10"/>
  <c r="E40" i="10"/>
  <c r="AA40" i="10"/>
  <c r="D40" i="10"/>
  <c r="Z40" i="10" s="1"/>
  <c r="AB40" i="10"/>
  <c r="B31" i="7" l="1"/>
  <c r="F30" i="7"/>
  <c r="D30" i="7"/>
  <c r="B41" i="10"/>
  <c r="X41" i="10" s="1"/>
  <c r="W41" i="10"/>
  <c r="C41" i="10"/>
  <c r="Y41" i="10" s="1"/>
  <c r="A42" i="10"/>
  <c r="E41" i="10"/>
  <c r="AA41" i="10"/>
  <c r="D41" i="10"/>
  <c r="Z41" i="10" s="1"/>
  <c r="AB41" i="10"/>
  <c r="B32" i="7" l="1"/>
  <c r="F31" i="7"/>
  <c r="D31" i="7"/>
  <c r="B42" i="10"/>
  <c r="X42" i="10" s="1"/>
  <c r="W42" i="10"/>
  <c r="C42" i="10"/>
  <c r="Y42" i="10" s="1"/>
  <c r="A43" i="10"/>
  <c r="E42" i="10"/>
  <c r="AA42" i="10"/>
  <c r="AB42" i="10"/>
  <c r="D42" i="10"/>
  <c r="Z42" i="10" s="1"/>
  <c r="B33" i="7" l="1"/>
  <c r="F32" i="7"/>
  <c r="D32" i="7"/>
  <c r="B43" i="10"/>
  <c r="X43" i="10" s="1"/>
  <c r="W43" i="10"/>
  <c r="C43" i="10"/>
  <c r="Y43" i="10" s="1"/>
  <c r="A44" i="10"/>
  <c r="E43" i="10"/>
  <c r="AA43" i="10"/>
  <c r="D43" i="10"/>
  <c r="Z43" i="10" s="1"/>
  <c r="AB43" i="10"/>
  <c r="B34" i="7" l="1"/>
  <c r="F33" i="7"/>
  <c r="D33" i="7"/>
  <c r="B44" i="10"/>
  <c r="X44" i="10" s="1"/>
  <c r="W44" i="10"/>
  <c r="C44" i="10"/>
  <c r="Y44" i="10" s="1"/>
  <c r="A45" i="10"/>
  <c r="E44" i="10"/>
  <c r="AA44" i="10"/>
  <c r="D44" i="10"/>
  <c r="Z44" i="10" s="1"/>
  <c r="AB44" i="10"/>
  <c r="B35" i="7" l="1"/>
  <c r="F34" i="7"/>
  <c r="D34" i="7"/>
  <c r="B45" i="10"/>
  <c r="X45" i="10" s="1"/>
  <c r="W45" i="10"/>
  <c r="C45" i="10"/>
  <c r="Y45" i="10" s="1"/>
  <c r="A46" i="10"/>
  <c r="E45" i="10"/>
  <c r="AA45" i="10"/>
  <c r="AB45" i="10"/>
  <c r="D45" i="10"/>
  <c r="Z45" i="10" s="1"/>
  <c r="B36" i="7" l="1"/>
  <c r="F35" i="7"/>
  <c r="D35" i="7"/>
  <c r="B46" i="10"/>
  <c r="X46" i="10" s="1"/>
  <c r="W46" i="10"/>
  <c r="C46" i="10"/>
  <c r="Y46" i="10" s="1"/>
  <c r="A47" i="10"/>
  <c r="E46" i="10"/>
  <c r="AA46" i="10"/>
  <c r="D46" i="10"/>
  <c r="Z46" i="10" s="1"/>
  <c r="AB46" i="10"/>
  <c r="B37" i="7" l="1"/>
  <c r="F36" i="7"/>
  <c r="D36" i="7"/>
  <c r="B47" i="10"/>
  <c r="X47" i="10" s="1"/>
  <c r="W47" i="10"/>
  <c r="C47" i="10"/>
  <c r="Y47" i="10" s="1"/>
  <c r="A48" i="10"/>
  <c r="E47" i="10"/>
  <c r="AA47" i="10"/>
  <c r="D47" i="10"/>
  <c r="Z47" i="10" s="1"/>
  <c r="AB47" i="10"/>
  <c r="B38" i="7" l="1"/>
  <c r="F37" i="7"/>
  <c r="D37" i="7"/>
  <c r="B48" i="10"/>
  <c r="X48" i="10" s="1"/>
  <c r="W48" i="10"/>
  <c r="C48" i="10"/>
  <c r="Y48" i="10" s="1"/>
  <c r="A49" i="10"/>
  <c r="E48" i="10"/>
  <c r="AA48" i="10"/>
  <c r="AB48" i="10"/>
  <c r="D48" i="10"/>
  <c r="Z48" i="10" s="1"/>
  <c r="B39" i="7" l="1"/>
  <c r="F38" i="7"/>
  <c r="D38" i="7"/>
  <c r="B49" i="10"/>
  <c r="X49" i="10" s="1"/>
  <c r="W49" i="10"/>
  <c r="C49" i="10"/>
  <c r="Y49" i="10" s="1"/>
  <c r="A50" i="10"/>
  <c r="E49" i="10"/>
  <c r="AA49" i="10"/>
  <c r="D49" i="10"/>
  <c r="Z49" i="10" s="1"/>
  <c r="AB49" i="10"/>
  <c r="B40" i="7" l="1"/>
  <c r="F39" i="7"/>
  <c r="D39" i="7"/>
  <c r="B50" i="10"/>
  <c r="X50" i="10" s="1"/>
  <c r="W50" i="10"/>
  <c r="C50" i="10"/>
  <c r="Y50" i="10" s="1"/>
  <c r="A51" i="10"/>
  <c r="E50" i="10"/>
  <c r="AA50" i="10"/>
  <c r="D50" i="10"/>
  <c r="Z50" i="10" s="1"/>
  <c r="AB50" i="10"/>
  <c r="B41" i="7" l="1"/>
  <c r="F40" i="7"/>
  <c r="D40" i="7"/>
  <c r="B51" i="10"/>
  <c r="X51" i="10" s="1"/>
  <c r="W51" i="10"/>
  <c r="C51" i="10"/>
  <c r="Y51" i="10" s="1"/>
  <c r="A52" i="10"/>
  <c r="E51" i="10"/>
  <c r="AA51" i="10"/>
  <c r="AB51" i="10"/>
  <c r="D51" i="10"/>
  <c r="Z51" i="10" s="1"/>
  <c r="B42" i="7" l="1"/>
  <c r="F41" i="7"/>
  <c r="D41" i="7"/>
  <c r="B52" i="10"/>
  <c r="X52" i="10" s="1"/>
  <c r="W52" i="10"/>
  <c r="C52" i="10"/>
  <c r="Y52" i="10" s="1"/>
  <c r="A53" i="10"/>
  <c r="E52" i="10"/>
  <c r="AA52" i="10"/>
  <c r="D52" i="10"/>
  <c r="Z52" i="10" s="1"/>
  <c r="AB52" i="10"/>
  <c r="B43" i="7" l="1"/>
  <c r="F42" i="7"/>
  <c r="D42" i="7"/>
  <c r="B53" i="10"/>
  <c r="X53" i="10" s="1"/>
  <c r="W53" i="10"/>
  <c r="C53" i="10"/>
  <c r="Y53" i="10" s="1"/>
  <c r="A54" i="10"/>
  <c r="E53" i="10"/>
  <c r="AA53" i="10"/>
  <c r="D53" i="10"/>
  <c r="Z53" i="10" s="1"/>
  <c r="AB53" i="10"/>
  <c r="B44" i="7" l="1"/>
  <c r="F43" i="7"/>
  <c r="D43" i="7"/>
  <c r="B54" i="10"/>
  <c r="X54" i="10" s="1"/>
  <c r="W54" i="10"/>
  <c r="C54" i="10"/>
  <c r="Y54" i="10" s="1"/>
  <c r="A55" i="10"/>
  <c r="E54" i="10"/>
  <c r="AA54" i="10"/>
  <c r="AB54" i="10"/>
  <c r="D54" i="10"/>
  <c r="Z54" i="10" s="1"/>
  <c r="B45" i="7" l="1"/>
  <c r="F44" i="7"/>
  <c r="D44" i="7"/>
  <c r="B55" i="10"/>
  <c r="X55" i="10" s="1"/>
  <c r="W55" i="10"/>
  <c r="C55" i="10"/>
  <c r="Y55" i="10" s="1"/>
  <c r="A56" i="10"/>
  <c r="E55" i="10"/>
  <c r="AA55" i="10"/>
  <c r="D55" i="10"/>
  <c r="Z55" i="10" s="1"/>
  <c r="AB55" i="10"/>
  <c r="B46" i="7" l="1"/>
  <c r="F45" i="7"/>
  <c r="D45" i="7"/>
  <c r="B56" i="10"/>
  <c r="X56" i="10" s="1"/>
  <c r="W56" i="10"/>
  <c r="C56" i="10"/>
  <c r="Y56" i="10" s="1"/>
  <c r="A57" i="10"/>
  <c r="E56" i="10"/>
  <c r="AA56" i="10"/>
  <c r="D56" i="10"/>
  <c r="Z56" i="10" s="1"/>
  <c r="AB56" i="10"/>
  <c r="B47" i="7" l="1"/>
  <c r="F46" i="7"/>
  <c r="D46" i="7"/>
  <c r="B57" i="10"/>
  <c r="X57" i="10" s="1"/>
  <c r="W57" i="10"/>
  <c r="C57" i="10"/>
  <c r="Y57" i="10" s="1"/>
  <c r="A58" i="10"/>
  <c r="E57" i="10"/>
  <c r="AA57" i="10"/>
  <c r="AB57" i="10"/>
  <c r="D57" i="10"/>
  <c r="Z57" i="10" s="1"/>
  <c r="B48" i="7" l="1"/>
  <c r="F47" i="7"/>
  <c r="D47" i="7"/>
  <c r="B58" i="10"/>
  <c r="X58" i="10" s="1"/>
  <c r="W58" i="10"/>
  <c r="C58" i="10"/>
  <c r="Y58" i="10" s="1"/>
  <c r="A59" i="10"/>
  <c r="E58" i="10"/>
  <c r="AA58" i="10"/>
  <c r="D58" i="10"/>
  <c r="Z58" i="10" s="1"/>
  <c r="AB58" i="10"/>
  <c r="B49" i="7" l="1"/>
  <c r="F48" i="7"/>
  <c r="D48" i="7"/>
  <c r="B59" i="10"/>
  <c r="X59" i="10" s="1"/>
  <c r="W59" i="10"/>
  <c r="C59" i="10"/>
  <c r="Y59" i="10" s="1"/>
  <c r="A60" i="10"/>
  <c r="E59" i="10"/>
  <c r="AA59" i="10"/>
  <c r="D59" i="10"/>
  <c r="Z59" i="10" s="1"/>
  <c r="AB59" i="10"/>
  <c r="B50" i="7" l="1"/>
  <c r="F49" i="7"/>
  <c r="D49" i="7"/>
  <c r="B60" i="10"/>
  <c r="X60" i="10" s="1"/>
  <c r="W60" i="10"/>
  <c r="C60" i="10"/>
  <c r="Y60" i="10" s="1"/>
  <c r="A61" i="10"/>
  <c r="E60" i="10"/>
  <c r="AA60" i="10"/>
  <c r="AB60" i="10"/>
  <c r="D60" i="10"/>
  <c r="Z60" i="10" s="1"/>
  <c r="B51" i="7" l="1"/>
  <c r="F50" i="7"/>
  <c r="D50" i="7"/>
  <c r="B61" i="10"/>
  <c r="X61" i="10" s="1"/>
  <c r="W61" i="10"/>
  <c r="C61" i="10"/>
  <c r="Y61" i="10" s="1"/>
  <c r="A62" i="10"/>
  <c r="E61" i="10"/>
  <c r="AA61" i="10"/>
  <c r="D61" i="10"/>
  <c r="Z61" i="10" s="1"/>
  <c r="AB61" i="10"/>
  <c r="B52" i="7" l="1"/>
  <c r="F51" i="7"/>
  <c r="D51" i="7"/>
  <c r="B62" i="10"/>
  <c r="X62" i="10" s="1"/>
  <c r="W62" i="10"/>
  <c r="C62" i="10"/>
  <c r="Y62" i="10" s="1"/>
  <c r="A63" i="10"/>
  <c r="E62" i="10"/>
  <c r="AA62" i="10"/>
  <c r="D62" i="10"/>
  <c r="Z62" i="10" s="1"/>
  <c r="AB62" i="10"/>
  <c r="B53" i="7" l="1"/>
  <c r="F52" i="7"/>
  <c r="D52" i="7"/>
  <c r="B63" i="10"/>
  <c r="X63" i="10" s="1"/>
  <c r="W63" i="10"/>
  <c r="C63" i="10"/>
  <c r="Y63" i="10" s="1"/>
  <c r="A64" i="10"/>
  <c r="E63" i="10"/>
  <c r="AA63" i="10"/>
  <c r="AB63" i="10"/>
  <c r="D63" i="10"/>
  <c r="Z63" i="10" s="1"/>
  <c r="B54" i="7" l="1"/>
  <c r="F53" i="7"/>
  <c r="D53" i="7"/>
  <c r="B64" i="10"/>
  <c r="X64" i="10" s="1"/>
  <c r="W64" i="10"/>
  <c r="C64" i="10"/>
  <c r="Y64" i="10" s="1"/>
  <c r="A65" i="10"/>
  <c r="E64" i="10"/>
  <c r="AA64" i="10"/>
  <c r="D64" i="10"/>
  <c r="Z64" i="10" s="1"/>
  <c r="AB64" i="10"/>
  <c r="B55" i="7" l="1"/>
  <c r="F54" i="7"/>
  <c r="D54" i="7"/>
  <c r="B65" i="10"/>
  <c r="X65" i="10" s="1"/>
  <c r="W65" i="10"/>
  <c r="C65" i="10"/>
  <c r="Y65" i="10" s="1"/>
  <c r="A66" i="10"/>
  <c r="E65" i="10"/>
  <c r="AA65" i="10"/>
  <c r="D65" i="10"/>
  <c r="Z65" i="10" s="1"/>
  <c r="AB65" i="10"/>
  <c r="B56" i="7" l="1"/>
  <c r="F55" i="7"/>
  <c r="D55" i="7"/>
  <c r="B66" i="10"/>
  <c r="X66" i="10" s="1"/>
  <c r="W66" i="10"/>
  <c r="C66" i="10"/>
  <c r="Y66" i="10" s="1"/>
  <c r="A67" i="10"/>
  <c r="E66" i="10"/>
  <c r="AA66" i="10"/>
  <c r="AB66" i="10"/>
  <c r="D66" i="10"/>
  <c r="Z66" i="10" s="1"/>
  <c r="B57" i="7" l="1"/>
  <c r="F56" i="7"/>
  <c r="D56" i="7"/>
  <c r="B67" i="10"/>
  <c r="X67" i="10" s="1"/>
  <c r="W67" i="10"/>
  <c r="C67" i="10"/>
  <c r="Y67" i="10" s="1"/>
  <c r="A68" i="10"/>
  <c r="E67" i="10"/>
  <c r="AA67" i="10"/>
  <c r="D67" i="10"/>
  <c r="Z67" i="10" s="1"/>
  <c r="AB67" i="10"/>
  <c r="B58" i="7" l="1"/>
  <c r="F57" i="7"/>
  <c r="D57" i="7"/>
  <c r="B68" i="10"/>
  <c r="X68" i="10" s="1"/>
  <c r="W68" i="10"/>
  <c r="C68" i="10"/>
  <c r="Y68" i="10" s="1"/>
  <c r="A69" i="10"/>
  <c r="E68" i="10"/>
  <c r="AA68" i="10"/>
  <c r="D68" i="10"/>
  <c r="Z68" i="10" s="1"/>
  <c r="AB68" i="10"/>
  <c r="B59" i="7" l="1"/>
  <c r="F58" i="7"/>
  <c r="D58" i="7"/>
  <c r="W69" i="10"/>
  <c r="C69" i="10"/>
  <c r="Y69" i="10" s="1"/>
  <c r="B69" i="10"/>
  <c r="X69" i="10" s="1"/>
  <c r="A70" i="10"/>
  <c r="E69" i="10"/>
  <c r="AA69" i="10"/>
  <c r="AB69" i="10"/>
  <c r="D69" i="10"/>
  <c r="Z69" i="10" s="1"/>
  <c r="B60" i="7" l="1"/>
  <c r="F59" i="7"/>
  <c r="D59" i="7"/>
  <c r="W70" i="10"/>
  <c r="C70" i="10"/>
  <c r="Y70" i="10" s="1"/>
  <c r="A71" i="10"/>
  <c r="B70" i="10"/>
  <c r="X70" i="10" s="1"/>
  <c r="AA70" i="10"/>
  <c r="E70" i="10"/>
  <c r="D70" i="10"/>
  <c r="Z70" i="10" s="1"/>
  <c r="AB70" i="10"/>
  <c r="B61" i="7" l="1"/>
  <c r="F60" i="7"/>
  <c r="D60" i="7"/>
  <c r="W71" i="10"/>
  <c r="C71" i="10"/>
  <c r="Y71" i="10" s="1"/>
  <c r="B71" i="10"/>
  <c r="X71" i="10" s="1"/>
  <c r="A72" i="10"/>
  <c r="AA71" i="10"/>
  <c r="E71" i="10"/>
  <c r="AB71" i="10"/>
  <c r="D71" i="10"/>
  <c r="Z71" i="10" s="1"/>
  <c r="B62" i="7" l="1"/>
  <c r="F61" i="7"/>
  <c r="D61" i="7"/>
  <c r="W72" i="10"/>
  <c r="C72" i="10"/>
  <c r="Y72" i="10" s="1"/>
  <c r="B72" i="10"/>
  <c r="X72" i="10" s="1"/>
  <c r="A73" i="10"/>
  <c r="E72" i="10"/>
  <c r="AA72" i="10"/>
  <c r="D72" i="10"/>
  <c r="Z72" i="10" s="1"/>
  <c r="AB72" i="10"/>
  <c r="B63" i="7" l="1"/>
  <c r="F62" i="7"/>
  <c r="D62" i="7"/>
  <c r="W73" i="10"/>
  <c r="C73" i="10"/>
  <c r="Y73" i="10" s="1"/>
  <c r="A74" i="10"/>
  <c r="B73" i="10"/>
  <c r="X73" i="10" s="1"/>
  <c r="AA73" i="10"/>
  <c r="E73" i="10"/>
  <c r="AB73" i="10"/>
  <c r="D73" i="10"/>
  <c r="Z73" i="10" s="1"/>
  <c r="B64" i="7" l="1"/>
  <c r="F63" i="7"/>
  <c r="D63" i="7"/>
  <c r="W74" i="10"/>
  <c r="C74" i="10"/>
  <c r="Y74" i="10" s="1"/>
  <c r="B74" i="10"/>
  <c r="X74" i="10" s="1"/>
  <c r="A75" i="10"/>
  <c r="AA74" i="10"/>
  <c r="E74" i="10"/>
  <c r="D74" i="10"/>
  <c r="Z74" i="10" s="1"/>
  <c r="AB74" i="10"/>
  <c r="B65" i="7" l="1"/>
  <c r="F64" i="7"/>
  <c r="D64" i="7"/>
  <c r="W75" i="10"/>
  <c r="C75" i="10"/>
  <c r="Y75" i="10" s="1"/>
  <c r="B75" i="10"/>
  <c r="X75" i="10" s="1"/>
  <c r="A76" i="10"/>
  <c r="AA75" i="10"/>
  <c r="E75" i="10"/>
  <c r="D75" i="10"/>
  <c r="Z75" i="10" s="1"/>
  <c r="AB75" i="10"/>
  <c r="B66" i="7" l="1"/>
  <c r="F65" i="7"/>
  <c r="D65" i="7"/>
  <c r="W76" i="10"/>
  <c r="C76" i="10"/>
  <c r="Y76" i="10" s="1"/>
  <c r="A77" i="10"/>
  <c r="B76" i="10"/>
  <c r="X76" i="10" s="1"/>
  <c r="E76" i="10"/>
  <c r="AA76" i="10"/>
  <c r="AB76" i="10"/>
  <c r="D76" i="10"/>
  <c r="Z76" i="10" s="1"/>
  <c r="B67" i="7" l="1"/>
  <c r="F66" i="7"/>
  <c r="D66" i="7"/>
  <c r="W77" i="10"/>
  <c r="C77" i="10"/>
  <c r="Y77" i="10" s="1"/>
  <c r="B77" i="10"/>
  <c r="X77" i="10" s="1"/>
  <c r="A78" i="10"/>
  <c r="E77" i="10"/>
  <c r="AA77" i="10"/>
  <c r="AB77" i="10"/>
  <c r="D77" i="10"/>
  <c r="Z77" i="10" s="1"/>
  <c r="B68" i="7" l="1"/>
  <c r="F67" i="7"/>
  <c r="D67" i="7"/>
  <c r="W78" i="10"/>
  <c r="C78" i="10"/>
  <c r="Y78" i="10" s="1"/>
  <c r="B78" i="10"/>
  <c r="X78" i="10" s="1"/>
  <c r="A79" i="10"/>
  <c r="E78" i="10"/>
  <c r="AA78" i="10"/>
  <c r="AB78" i="10"/>
  <c r="D78" i="10"/>
  <c r="Z78" i="10" s="1"/>
  <c r="B69" i="7" l="1"/>
  <c r="F68" i="7"/>
  <c r="D68" i="7"/>
  <c r="W79" i="10"/>
  <c r="C79" i="10"/>
  <c r="Y79" i="10" s="1"/>
  <c r="A80" i="10"/>
  <c r="B79" i="10"/>
  <c r="X79" i="10" s="1"/>
  <c r="AA79" i="10"/>
  <c r="E79" i="10"/>
  <c r="D79" i="10"/>
  <c r="Z79" i="10" s="1"/>
  <c r="AB79" i="10"/>
  <c r="B70" i="7" l="1"/>
  <c r="F69" i="7"/>
  <c r="D69" i="7"/>
  <c r="W80" i="10"/>
  <c r="C80" i="10"/>
  <c r="Y80" i="10" s="1"/>
  <c r="B80" i="10"/>
  <c r="X80" i="10" s="1"/>
  <c r="A81" i="10"/>
  <c r="AA80" i="10"/>
  <c r="E80" i="10"/>
  <c r="AB80" i="10"/>
  <c r="D80" i="10"/>
  <c r="Z80" i="10" s="1"/>
  <c r="B71" i="7" l="1"/>
  <c r="F70" i="7"/>
  <c r="D70" i="7"/>
  <c r="W81" i="10"/>
  <c r="C81" i="10"/>
  <c r="Y81" i="10" s="1"/>
  <c r="B81" i="10"/>
  <c r="X81" i="10" s="1"/>
  <c r="A82" i="10"/>
  <c r="E81" i="10"/>
  <c r="AA81" i="10"/>
  <c r="D81" i="10"/>
  <c r="Z81" i="10" s="1"/>
  <c r="AB81" i="10"/>
  <c r="B72" i="7" l="1"/>
  <c r="F71" i="7"/>
  <c r="D71" i="7"/>
  <c r="W82" i="10"/>
  <c r="C82" i="10"/>
  <c r="Y82" i="10" s="1"/>
  <c r="A83" i="10"/>
  <c r="B82" i="10"/>
  <c r="X82" i="10" s="1"/>
  <c r="AA82" i="10"/>
  <c r="E82" i="10"/>
  <c r="AB82" i="10"/>
  <c r="D82" i="10"/>
  <c r="Z82" i="10" s="1"/>
  <c r="A18" i="7"/>
  <c r="A21" i="7"/>
  <c r="A24" i="7"/>
  <c r="A27" i="7"/>
  <c r="A30" i="7"/>
  <c r="A33" i="7"/>
  <c r="A36" i="7"/>
  <c r="A39" i="7"/>
  <c r="A42" i="7"/>
  <c r="A45" i="7"/>
  <c r="A48" i="7"/>
  <c r="A51" i="7"/>
  <c r="A54" i="7"/>
  <c r="A57" i="7"/>
  <c r="A60" i="7"/>
  <c r="A63" i="7"/>
  <c r="A66" i="7"/>
  <c r="A69" i="7"/>
  <c r="A72" i="7"/>
  <c r="A23" i="7"/>
  <c r="A29" i="7"/>
  <c r="A35" i="7"/>
  <c r="A38" i="7"/>
  <c r="A41" i="7"/>
  <c r="A44" i="7"/>
  <c r="A47" i="7"/>
  <c r="A50" i="7"/>
  <c r="A53" i="7"/>
  <c r="A56" i="7"/>
  <c r="A59" i="7"/>
  <c r="A62" i="7"/>
  <c r="A65" i="7"/>
  <c r="A68" i="7"/>
  <c r="A71" i="7"/>
  <c r="A20" i="7"/>
  <c r="A26" i="7"/>
  <c r="A32" i="7"/>
  <c r="A19" i="7"/>
  <c r="A22" i="7"/>
  <c r="A25" i="7"/>
  <c r="A28" i="7"/>
  <c r="A31" i="7"/>
  <c r="A34" i="7"/>
  <c r="A37" i="7"/>
  <c r="A40" i="7"/>
  <c r="A43" i="7"/>
  <c r="A46" i="7"/>
  <c r="A49" i="7"/>
  <c r="A52" i="7"/>
  <c r="A55" i="7"/>
  <c r="A58" i="7"/>
  <c r="A61" i="7"/>
  <c r="A64" i="7"/>
  <c r="A67" i="7"/>
  <c r="A70" i="7"/>
  <c r="N16" i="4"/>
  <c r="N18" i="4" s="1"/>
  <c r="P18" i="4"/>
  <c r="P7" i="4"/>
  <c r="P8" i="4" s="1"/>
  <c r="P10" i="4" s="1"/>
  <c r="N8" i="4"/>
  <c r="N10" i="4" s="1"/>
  <c r="N20" i="4" s="1"/>
  <c r="B73" i="7" l="1"/>
  <c r="F72" i="7"/>
  <c r="D72" i="7"/>
  <c r="W83" i="10"/>
  <c r="C83" i="10"/>
  <c r="Y83" i="10" s="1"/>
  <c r="B83" i="10"/>
  <c r="X83" i="10" s="1"/>
  <c r="A84" i="10"/>
  <c r="AA83" i="10"/>
  <c r="E83" i="10"/>
  <c r="D83" i="10"/>
  <c r="Z83" i="10" s="1"/>
  <c r="AB83" i="10"/>
  <c r="P20" i="4"/>
  <c r="J20" i="4"/>
  <c r="J18" i="4"/>
  <c r="G14" i="5"/>
  <c r="E5" i="7"/>
  <c r="E6" i="7" s="1"/>
  <c r="B74" i="7" l="1"/>
  <c r="F73" i="7"/>
  <c r="D73" i="7"/>
  <c r="A73" i="7"/>
  <c r="W84" i="10"/>
  <c r="C84" i="10"/>
  <c r="Y84" i="10" s="1"/>
  <c r="B84" i="10"/>
  <c r="X84" i="10" s="1"/>
  <c r="A85" i="10"/>
  <c r="AA84" i="10"/>
  <c r="E84" i="10"/>
  <c r="D84" i="10"/>
  <c r="Z84" i="10" s="1"/>
  <c r="AB84" i="10"/>
  <c r="B18" i="2"/>
  <c r="D18" i="2" s="1"/>
  <c r="B17" i="2"/>
  <c r="D17" i="2" s="1"/>
  <c r="B15" i="2"/>
  <c r="B14" i="2"/>
  <c r="D18" i="5"/>
  <c r="G15" i="5" s="1"/>
  <c r="B19" i="5"/>
  <c r="D19" i="5" s="1"/>
  <c r="D17" i="5"/>
  <c r="B75" i="7" l="1"/>
  <c r="F74" i="7"/>
  <c r="D74" i="7"/>
  <c r="A74" i="7"/>
  <c r="W85" i="10"/>
  <c r="C85" i="10"/>
  <c r="Y85" i="10" s="1"/>
  <c r="A86" i="10"/>
  <c r="B85" i="10"/>
  <c r="X85" i="10" s="1"/>
  <c r="E85" i="10"/>
  <c r="AA85" i="10"/>
  <c r="AB85" i="10"/>
  <c r="D85" i="10"/>
  <c r="Z85" i="10" s="1"/>
  <c r="H21" i="5"/>
  <c r="B19" i="2"/>
  <c r="D19" i="2" s="1"/>
  <c r="B5" i="7"/>
  <c r="E8" i="7"/>
  <c r="E9" i="7" s="1"/>
  <c r="A17" i="7"/>
  <c r="A16" i="7"/>
  <c r="D3" i="7"/>
  <c r="D2" i="7"/>
  <c r="D1" i="7"/>
  <c r="F16" i="7"/>
  <c r="D16" i="7"/>
  <c r="E13" i="7"/>
  <c r="E74" i="7" l="1"/>
  <c r="E70" i="7"/>
  <c r="E73" i="7"/>
  <c r="E69" i="7"/>
  <c r="E72" i="7"/>
  <c r="E67" i="7"/>
  <c r="E71" i="7"/>
  <c r="E68" i="7"/>
  <c r="E66" i="7"/>
  <c r="B76" i="7"/>
  <c r="F75" i="7"/>
  <c r="D75" i="7"/>
  <c r="A75" i="7"/>
  <c r="E75" i="7" s="1"/>
  <c r="W86" i="10"/>
  <c r="C86" i="10"/>
  <c r="Y86" i="10" s="1"/>
  <c r="B86" i="10"/>
  <c r="X86" i="10" s="1"/>
  <c r="A87" i="10"/>
  <c r="E86" i="10"/>
  <c r="AA86" i="10"/>
  <c r="D86" i="10"/>
  <c r="Z86" i="10" s="1"/>
  <c r="AB86" i="10"/>
  <c r="C13" i="7"/>
  <c r="C72" i="7" l="1"/>
  <c r="G72" i="7" s="1"/>
  <c r="C68" i="7"/>
  <c r="G68" i="7" s="1"/>
  <c r="C75" i="7"/>
  <c r="G75" i="7" s="1"/>
  <c r="C71" i="7"/>
  <c r="G71" i="7" s="1"/>
  <c r="C67" i="7"/>
  <c r="G67" i="7" s="1"/>
  <c r="C74" i="7"/>
  <c r="G74" i="7" s="1"/>
  <c r="C73" i="7"/>
  <c r="G73" i="7" s="1"/>
  <c r="C70" i="7"/>
  <c r="G70" i="7" s="1"/>
  <c r="C69" i="7"/>
  <c r="G69" i="7" s="1"/>
  <c r="C66" i="7"/>
  <c r="G66" i="7" s="1"/>
  <c r="B77" i="7"/>
  <c r="F76" i="7"/>
  <c r="D76" i="7"/>
  <c r="A76" i="7"/>
  <c r="E76" i="7" s="1"/>
  <c r="W87" i="10"/>
  <c r="C87" i="10"/>
  <c r="Y87" i="10" s="1"/>
  <c r="B87" i="10"/>
  <c r="X87" i="10" s="1"/>
  <c r="A88" i="10"/>
  <c r="E87" i="10"/>
  <c r="AA87" i="10"/>
  <c r="AB87" i="10"/>
  <c r="D87" i="10"/>
  <c r="Z87" i="10" s="1"/>
  <c r="F64" i="5"/>
  <c r="B65" i="5"/>
  <c r="B66" i="5" s="1"/>
  <c r="F66" i="5" s="1"/>
  <c r="A64" i="5"/>
  <c r="B63" i="5"/>
  <c r="F63" i="5" s="1"/>
  <c r="B16" i="5"/>
  <c r="D15" i="5"/>
  <c r="D14" i="5"/>
  <c r="B78" i="7" l="1"/>
  <c r="F77" i="7"/>
  <c r="D77" i="7"/>
  <c r="A77" i="7"/>
  <c r="D16" i="5"/>
  <c r="B16" i="2"/>
  <c r="C76" i="7"/>
  <c r="G76" i="7" s="1"/>
  <c r="W88" i="10"/>
  <c r="C88" i="10"/>
  <c r="Y88" i="10" s="1"/>
  <c r="A89" i="10"/>
  <c r="B88" i="10"/>
  <c r="X88" i="10" s="1"/>
  <c r="AA88" i="10"/>
  <c r="E88" i="10"/>
  <c r="D88" i="10"/>
  <c r="Z88" i="10" s="1"/>
  <c r="AB88" i="10"/>
  <c r="A63" i="5"/>
  <c r="B62" i="5"/>
  <c r="A62" i="5" s="1"/>
  <c r="F65" i="5"/>
  <c r="A66" i="5"/>
  <c r="B67" i="5"/>
  <c r="F67" i="5" s="1"/>
  <c r="A65" i="5"/>
  <c r="B61" i="5"/>
  <c r="F61" i="5" s="1"/>
  <c r="E77" i="7" l="1"/>
  <c r="C77" i="7"/>
  <c r="G77" i="7" s="1"/>
  <c r="C21" i="5"/>
  <c r="D21" i="5"/>
  <c r="H63" i="5"/>
  <c r="G21" i="5"/>
  <c r="H64" i="5"/>
  <c r="H65" i="5"/>
  <c r="H62" i="5"/>
  <c r="H66" i="5"/>
  <c r="B79" i="7"/>
  <c r="F78" i="7"/>
  <c r="D78" i="7"/>
  <c r="A78" i="7"/>
  <c r="W89" i="10"/>
  <c r="C89" i="10"/>
  <c r="Y89" i="10" s="1"/>
  <c r="B89" i="10"/>
  <c r="X89" i="10" s="1"/>
  <c r="A90" i="10"/>
  <c r="AA89" i="10"/>
  <c r="E89" i="10"/>
  <c r="AB89" i="10"/>
  <c r="D89" i="10"/>
  <c r="Z89" i="10" s="1"/>
  <c r="F62" i="5"/>
  <c r="B68" i="5"/>
  <c r="F68" i="5" s="1"/>
  <c r="A67" i="5"/>
  <c r="H67" i="5" s="1"/>
  <c r="A61" i="5"/>
  <c r="H61" i="5" s="1"/>
  <c r="B60" i="5"/>
  <c r="F60" i="5" s="1"/>
  <c r="E78" i="7" l="1"/>
  <c r="C78" i="7"/>
  <c r="G78" i="7" s="1"/>
  <c r="G64" i="5"/>
  <c r="G67" i="5"/>
  <c r="G63" i="5"/>
  <c r="G66" i="5"/>
  <c r="G61" i="5"/>
  <c r="G65" i="5"/>
  <c r="G62" i="5"/>
  <c r="D65" i="5"/>
  <c r="D67" i="5"/>
  <c r="D61" i="5"/>
  <c r="D63" i="5"/>
  <c r="D62" i="5"/>
  <c r="D64" i="5"/>
  <c r="D66" i="5"/>
  <c r="C63" i="5"/>
  <c r="C67" i="5"/>
  <c r="C62" i="5"/>
  <c r="C64" i="5"/>
  <c r="C65" i="5"/>
  <c r="C61" i="5"/>
  <c r="C66" i="5"/>
  <c r="B80" i="7"/>
  <c r="F79" i="7"/>
  <c r="D79" i="7"/>
  <c r="A79" i="7"/>
  <c r="W90" i="10"/>
  <c r="C90" i="10"/>
  <c r="Y90" i="10" s="1"/>
  <c r="B90" i="10"/>
  <c r="X90" i="10" s="1"/>
  <c r="A91" i="10"/>
  <c r="E90" i="10"/>
  <c r="AA90" i="10"/>
  <c r="D90" i="10"/>
  <c r="Z90" i="10" s="1"/>
  <c r="AB90" i="10"/>
  <c r="A60" i="5"/>
  <c r="H60" i="5" s="1"/>
  <c r="B59" i="5"/>
  <c r="F59" i="5" s="1"/>
  <c r="B69" i="5"/>
  <c r="F69" i="5" s="1"/>
  <c r="A68" i="5"/>
  <c r="H68" i="5" s="1"/>
  <c r="B63" i="2"/>
  <c r="B62" i="2" s="1"/>
  <c r="B61" i="2" s="1"/>
  <c r="B60" i="2" s="1"/>
  <c r="B59" i="2" s="1"/>
  <c r="B58" i="2" s="1"/>
  <c r="B57" i="2" s="1"/>
  <c r="B56" i="2" s="1"/>
  <c r="B55" i="2" s="1"/>
  <c r="B54" i="2" s="1"/>
  <c r="B53" i="2" s="1"/>
  <c r="B52" i="2" s="1"/>
  <c r="B51" i="2" s="1"/>
  <c r="B50" i="2" s="1"/>
  <c r="B49" i="2" s="1"/>
  <c r="B48" i="2" s="1"/>
  <c r="B47" i="2" s="1"/>
  <c r="B46" i="2" s="1"/>
  <c r="B45" i="2" s="1"/>
  <c r="B44" i="2" s="1"/>
  <c r="B43" i="2" s="1"/>
  <c r="B42" i="2" s="1"/>
  <c r="B41" i="2" s="1"/>
  <c r="B40" i="2" s="1"/>
  <c r="B39" i="2" s="1"/>
  <c r="B38" i="2" s="1"/>
  <c r="B37" i="2" s="1"/>
  <c r="B36" i="2" s="1"/>
  <c r="B35" i="2" s="1"/>
  <c r="B34" i="2" s="1"/>
  <c r="B33" i="2" s="1"/>
  <c r="B32" i="2" s="1"/>
  <c r="B31" i="2" s="1"/>
  <c r="B30" i="2" s="1"/>
  <c r="B29" i="2" s="1"/>
  <c r="B28" i="2" s="1"/>
  <c r="B27" i="2" s="1"/>
  <c r="B26" i="2" s="1"/>
  <c r="B25" i="2" s="1"/>
  <c r="B24" i="2" s="1"/>
  <c r="A24" i="2" s="1"/>
  <c r="A64" i="2"/>
  <c r="B65" i="2"/>
  <c r="A65" i="2" s="1"/>
  <c r="D15" i="2"/>
  <c r="D14" i="2"/>
  <c r="D16" i="2"/>
  <c r="G68" i="5" l="1"/>
  <c r="C68" i="5"/>
  <c r="D60" i="5"/>
  <c r="B81" i="7"/>
  <c r="F80" i="7"/>
  <c r="D80" i="7"/>
  <c r="A80" i="7"/>
  <c r="C60" i="5"/>
  <c r="D68" i="5"/>
  <c r="E79" i="7"/>
  <c r="C79" i="7"/>
  <c r="G60" i="5"/>
  <c r="W91" i="10"/>
  <c r="C91" i="10"/>
  <c r="Y91" i="10" s="1"/>
  <c r="A92" i="10"/>
  <c r="B91" i="10"/>
  <c r="X91" i="10" s="1"/>
  <c r="AA91" i="10"/>
  <c r="E91" i="10"/>
  <c r="AB91" i="10"/>
  <c r="D91" i="10"/>
  <c r="Z91" i="10" s="1"/>
  <c r="L4" i="2"/>
  <c r="A59" i="5"/>
  <c r="B58" i="5"/>
  <c r="F58" i="5" s="1"/>
  <c r="A69" i="5"/>
  <c r="B70" i="5"/>
  <c r="F70" i="5" s="1"/>
  <c r="A29" i="2"/>
  <c r="A35" i="2"/>
  <c r="A41" i="2"/>
  <c r="A44" i="2"/>
  <c r="A47" i="2"/>
  <c r="A50" i="2"/>
  <c r="A53" i="2"/>
  <c r="A56" i="2"/>
  <c r="A59" i="2"/>
  <c r="A62" i="2"/>
  <c r="A25" i="2"/>
  <c r="A28" i="2"/>
  <c r="A31" i="2"/>
  <c r="A34" i="2"/>
  <c r="A37" i="2"/>
  <c r="A40" i="2"/>
  <c r="A43" i="2"/>
  <c r="A46" i="2"/>
  <c r="A49" i="2"/>
  <c r="A52" i="2"/>
  <c r="A55" i="2"/>
  <c r="A58" i="2"/>
  <c r="A61" i="2"/>
  <c r="A26" i="2"/>
  <c r="A32" i="2"/>
  <c r="A38" i="2"/>
  <c r="A27" i="2"/>
  <c r="A30" i="2"/>
  <c r="A33" i="2"/>
  <c r="A36" i="2"/>
  <c r="A39" i="2"/>
  <c r="A42" i="2"/>
  <c r="A45" i="2"/>
  <c r="A48" i="2"/>
  <c r="A51" i="2"/>
  <c r="A54" i="2"/>
  <c r="A57" i="2"/>
  <c r="A60" i="2"/>
  <c r="A63" i="2"/>
  <c r="B66" i="2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A103" i="2" s="1"/>
  <c r="B82" i="7" l="1"/>
  <c r="F81" i="7"/>
  <c r="D81" i="7"/>
  <c r="A81" i="7"/>
  <c r="A82" i="2"/>
  <c r="H69" i="5"/>
  <c r="C69" i="5"/>
  <c r="G69" i="5"/>
  <c r="D69" i="5"/>
  <c r="G79" i="7"/>
  <c r="E80" i="7"/>
  <c r="C80" i="7"/>
  <c r="G80" i="7" s="1"/>
  <c r="A73" i="2"/>
  <c r="A74" i="2"/>
  <c r="H59" i="5"/>
  <c r="D59" i="5"/>
  <c r="C59" i="5"/>
  <c r="G59" i="5"/>
  <c r="W92" i="10"/>
  <c r="C92" i="10"/>
  <c r="Y92" i="10" s="1"/>
  <c r="B92" i="10"/>
  <c r="X92" i="10" s="1"/>
  <c r="A93" i="10"/>
  <c r="AA92" i="10"/>
  <c r="E92" i="10"/>
  <c r="D92" i="10"/>
  <c r="Z92" i="10" s="1"/>
  <c r="AB92" i="10"/>
  <c r="D103" i="2"/>
  <c r="D73" i="2"/>
  <c r="D64" i="2"/>
  <c r="C63" i="2"/>
  <c r="D61" i="2"/>
  <c r="C60" i="2"/>
  <c r="D58" i="2"/>
  <c r="C57" i="2"/>
  <c r="D55" i="2"/>
  <c r="C54" i="2"/>
  <c r="D51" i="2"/>
  <c r="D48" i="2"/>
  <c r="D45" i="2"/>
  <c r="D43" i="2"/>
  <c r="C42" i="2"/>
  <c r="D40" i="2"/>
  <c r="C39" i="2"/>
  <c r="D37" i="2"/>
  <c r="C36" i="2"/>
  <c r="D34" i="2"/>
  <c r="C33" i="2"/>
  <c r="D31" i="2"/>
  <c r="C30" i="2"/>
  <c r="D28" i="2"/>
  <c r="C27" i="2"/>
  <c r="D25" i="2"/>
  <c r="C24" i="2"/>
  <c r="D82" i="2"/>
  <c r="C74" i="2"/>
  <c r="C65" i="2"/>
  <c r="D63" i="2"/>
  <c r="C62" i="2"/>
  <c r="D60" i="2"/>
  <c r="C59" i="2"/>
  <c r="D57" i="2"/>
  <c r="C56" i="2"/>
  <c r="D54" i="2"/>
  <c r="D52" i="2"/>
  <c r="D49" i="2"/>
  <c r="D46" i="2"/>
  <c r="C44" i="2"/>
  <c r="D42" i="2"/>
  <c r="C41" i="2"/>
  <c r="D39" i="2"/>
  <c r="C38" i="2"/>
  <c r="D36" i="2"/>
  <c r="C35" i="2"/>
  <c r="D33" i="2"/>
  <c r="C32" i="2"/>
  <c r="D30" i="2"/>
  <c r="C29" i="2"/>
  <c r="D27" i="2"/>
  <c r="C26" i="2"/>
  <c r="D24" i="2"/>
  <c r="C103" i="2"/>
  <c r="D74" i="2"/>
  <c r="C73" i="2"/>
  <c r="D65" i="2"/>
  <c r="C64" i="2"/>
  <c r="D62" i="2"/>
  <c r="C61" i="2"/>
  <c r="D59" i="2"/>
  <c r="C58" i="2"/>
  <c r="D56" i="2"/>
  <c r="C55" i="2"/>
  <c r="D53" i="2"/>
  <c r="D50" i="2"/>
  <c r="D47" i="2"/>
  <c r="D44" i="2"/>
  <c r="C43" i="2"/>
  <c r="D41" i="2"/>
  <c r="C40" i="2"/>
  <c r="D38" i="2"/>
  <c r="C37" i="2"/>
  <c r="D35" i="2"/>
  <c r="C34" i="2"/>
  <c r="D32" i="2"/>
  <c r="C31" i="2"/>
  <c r="D29" i="2"/>
  <c r="C28" i="2"/>
  <c r="D26" i="2"/>
  <c r="C25" i="2"/>
  <c r="B71" i="5"/>
  <c r="F71" i="5" s="1"/>
  <c r="A70" i="5"/>
  <c r="A58" i="5"/>
  <c r="B57" i="5"/>
  <c r="F57" i="5" s="1"/>
  <c r="A85" i="2"/>
  <c r="D85" i="2" s="1"/>
  <c r="A76" i="2"/>
  <c r="D76" i="2" s="1"/>
  <c r="A67" i="2"/>
  <c r="D67" i="2" s="1"/>
  <c r="A92" i="2"/>
  <c r="C92" i="2" s="1"/>
  <c r="A80" i="2"/>
  <c r="D80" i="2" s="1"/>
  <c r="A102" i="2"/>
  <c r="C102" i="2" s="1"/>
  <c r="A90" i="2"/>
  <c r="C90" i="2" s="1"/>
  <c r="A75" i="2"/>
  <c r="D75" i="2" s="1"/>
  <c r="B104" i="2"/>
  <c r="A97" i="2"/>
  <c r="D97" i="2" s="1"/>
  <c r="A88" i="2"/>
  <c r="C88" i="2" s="1"/>
  <c r="A79" i="2"/>
  <c r="D79" i="2" s="1"/>
  <c r="A70" i="2"/>
  <c r="D70" i="2" s="1"/>
  <c r="A98" i="2"/>
  <c r="C98" i="2" s="1"/>
  <c r="A83" i="2"/>
  <c r="D83" i="2" s="1"/>
  <c r="A71" i="2"/>
  <c r="C71" i="2" s="1"/>
  <c r="A93" i="2"/>
  <c r="C93" i="2" s="1"/>
  <c r="A81" i="2"/>
  <c r="D81" i="2" s="1"/>
  <c r="A66" i="2"/>
  <c r="C66" i="2" s="1"/>
  <c r="A100" i="2"/>
  <c r="C100" i="2" s="1"/>
  <c r="A72" i="2"/>
  <c r="C72" i="2" s="1"/>
  <c r="A91" i="2"/>
  <c r="D91" i="2" s="1"/>
  <c r="A101" i="2"/>
  <c r="C101" i="2" s="1"/>
  <c r="A89" i="2"/>
  <c r="C89" i="2" s="1"/>
  <c r="A99" i="2"/>
  <c r="C99" i="2" s="1"/>
  <c r="A84" i="2"/>
  <c r="C84" i="2" s="1"/>
  <c r="A94" i="2"/>
  <c r="C94" i="2" s="1"/>
  <c r="A95" i="2"/>
  <c r="C95" i="2" s="1"/>
  <c r="A86" i="2"/>
  <c r="C86" i="2" s="1"/>
  <c r="A77" i="2"/>
  <c r="D77" i="2" s="1"/>
  <c r="A68" i="2"/>
  <c r="C68" i="2" s="1"/>
  <c r="A96" i="2"/>
  <c r="C96" i="2" s="1"/>
  <c r="A87" i="2"/>
  <c r="C87" i="2" s="1"/>
  <c r="A78" i="2"/>
  <c r="D78" i="2" s="1"/>
  <c r="A69" i="2"/>
  <c r="C69" i="2" s="1"/>
  <c r="A104" i="2"/>
  <c r="C104" i="2" s="1"/>
  <c r="H58" i="5" l="1"/>
  <c r="C58" i="5"/>
  <c r="G58" i="5"/>
  <c r="D58" i="5"/>
  <c r="C67" i="2"/>
  <c r="D89" i="2"/>
  <c r="D95" i="2"/>
  <c r="D101" i="2"/>
  <c r="D66" i="2"/>
  <c r="D72" i="2"/>
  <c r="D88" i="2"/>
  <c r="D94" i="2"/>
  <c r="D100" i="2"/>
  <c r="E81" i="7"/>
  <c r="C81" i="7"/>
  <c r="G81" i="7" s="1"/>
  <c r="H70" i="5"/>
  <c r="G70" i="5"/>
  <c r="D70" i="5"/>
  <c r="C70" i="5"/>
  <c r="D68" i="2"/>
  <c r="C85" i="2"/>
  <c r="C91" i="2"/>
  <c r="C97" i="2"/>
  <c r="D84" i="2"/>
  <c r="D90" i="2"/>
  <c r="D96" i="2"/>
  <c r="D102" i="2"/>
  <c r="C70" i="2"/>
  <c r="D86" i="2"/>
  <c r="D92" i="2"/>
  <c r="D98" i="2"/>
  <c r="D104" i="2"/>
  <c r="D69" i="2"/>
  <c r="D71" i="2"/>
  <c r="D87" i="2"/>
  <c r="D93" i="2"/>
  <c r="D99" i="2"/>
  <c r="B83" i="7"/>
  <c r="F82" i="7"/>
  <c r="D82" i="7"/>
  <c r="A82" i="7"/>
  <c r="W93" i="10"/>
  <c r="C93" i="10"/>
  <c r="Y93" i="10" s="1"/>
  <c r="B93" i="10"/>
  <c r="X93" i="10" s="1"/>
  <c r="A94" i="10"/>
  <c r="AA93" i="10"/>
  <c r="E93" i="10"/>
  <c r="D93" i="10"/>
  <c r="Z93" i="10" s="1"/>
  <c r="AB93" i="10"/>
  <c r="A57" i="5"/>
  <c r="B56" i="5"/>
  <c r="F56" i="5" s="1"/>
  <c r="B72" i="5"/>
  <c r="F72" i="5" s="1"/>
  <c r="A71" i="5"/>
  <c r="H71" i="5" l="1"/>
  <c r="D71" i="5"/>
  <c r="C71" i="5"/>
  <c r="G71" i="5"/>
  <c r="B84" i="7"/>
  <c r="F83" i="7"/>
  <c r="D83" i="7"/>
  <c r="A83" i="7"/>
  <c r="H57" i="5"/>
  <c r="G57" i="5"/>
  <c r="D57" i="5"/>
  <c r="C57" i="5"/>
  <c r="E82" i="7"/>
  <c r="C82" i="7"/>
  <c r="G82" i="7" s="1"/>
  <c r="W94" i="10"/>
  <c r="C94" i="10"/>
  <c r="Y94" i="10" s="1"/>
  <c r="A95" i="10"/>
  <c r="B94" i="10"/>
  <c r="X94" i="10" s="1"/>
  <c r="E94" i="10"/>
  <c r="AA94" i="10"/>
  <c r="AB94" i="10"/>
  <c r="D94" i="10"/>
  <c r="Z94" i="10" s="1"/>
  <c r="A72" i="5"/>
  <c r="B73" i="5"/>
  <c r="F73" i="5" s="1"/>
  <c r="A56" i="5"/>
  <c r="B55" i="5"/>
  <c r="F55" i="5" s="1"/>
  <c r="H56" i="5" l="1"/>
  <c r="G56" i="5"/>
  <c r="D56" i="5"/>
  <c r="C56" i="5"/>
  <c r="E83" i="7"/>
  <c r="C83" i="7"/>
  <c r="G83" i="7" s="1"/>
  <c r="H72" i="5"/>
  <c r="C72" i="5"/>
  <c r="G72" i="5"/>
  <c r="D72" i="5"/>
  <c r="B85" i="7"/>
  <c r="F84" i="7"/>
  <c r="D84" i="7"/>
  <c r="A84" i="7"/>
  <c r="W95" i="10"/>
  <c r="C95" i="10"/>
  <c r="Y95" i="10" s="1"/>
  <c r="B95" i="10"/>
  <c r="X95" i="10" s="1"/>
  <c r="A96" i="10"/>
  <c r="E95" i="10"/>
  <c r="AA95" i="10"/>
  <c r="AB95" i="10"/>
  <c r="D95" i="10"/>
  <c r="Z95" i="10" s="1"/>
  <c r="B74" i="5"/>
  <c r="F74" i="5" s="1"/>
  <c r="A73" i="5"/>
  <c r="A55" i="5"/>
  <c r="B54" i="5"/>
  <c r="F54" i="5" s="1"/>
  <c r="H55" i="5" l="1"/>
  <c r="G55" i="5"/>
  <c r="C55" i="5"/>
  <c r="D55" i="5"/>
  <c r="H73" i="5"/>
  <c r="D73" i="5"/>
  <c r="G73" i="5"/>
  <c r="C73" i="5"/>
  <c r="B86" i="7"/>
  <c r="F85" i="7"/>
  <c r="D85" i="7"/>
  <c r="A85" i="7"/>
  <c r="E84" i="7"/>
  <c r="C84" i="7"/>
  <c r="G84" i="7" s="1"/>
  <c r="A97" i="10"/>
  <c r="W96" i="10"/>
  <c r="C96" i="10"/>
  <c r="Y96" i="10" s="1"/>
  <c r="B96" i="10"/>
  <c r="X96" i="10" s="1"/>
  <c r="E96" i="10"/>
  <c r="AA96" i="10"/>
  <c r="AB96" i="10"/>
  <c r="D96" i="10"/>
  <c r="Z96" i="10" s="1"/>
  <c r="A54" i="5"/>
  <c r="B53" i="5"/>
  <c r="F53" i="5" s="1"/>
  <c r="B75" i="5"/>
  <c r="F75" i="5" s="1"/>
  <c r="A74" i="5"/>
  <c r="H54" i="5" l="1"/>
  <c r="G54" i="5"/>
  <c r="C54" i="5"/>
  <c r="D54" i="5"/>
  <c r="E85" i="7"/>
  <c r="C85" i="7"/>
  <c r="G85" i="7" s="1"/>
  <c r="H74" i="5"/>
  <c r="G74" i="5"/>
  <c r="D74" i="5"/>
  <c r="C74" i="5"/>
  <c r="B87" i="7"/>
  <c r="F86" i="7"/>
  <c r="D86" i="7"/>
  <c r="A86" i="7"/>
  <c r="A98" i="10"/>
  <c r="B97" i="10"/>
  <c r="X97" i="10" s="1"/>
  <c r="W97" i="10"/>
  <c r="C97" i="10"/>
  <c r="Y97" i="10" s="1"/>
  <c r="E97" i="10"/>
  <c r="AA97" i="10"/>
  <c r="D97" i="10"/>
  <c r="Z97" i="10" s="1"/>
  <c r="AB97" i="10"/>
  <c r="A53" i="5"/>
  <c r="D53" i="5" s="1"/>
  <c r="B52" i="5"/>
  <c r="F52" i="5" s="1"/>
  <c r="A75" i="5"/>
  <c r="D75" i="5" s="1"/>
  <c r="B76" i="5"/>
  <c r="F76" i="5" s="1"/>
  <c r="B88" i="7" l="1"/>
  <c r="F87" i="7"/>
  <c r="D87" i="7"/>
  <c r="A87" i="7"/>
  <c r="E86" i="7"/>
  <c r="C86" i="7"/>
  <c r="A99" i="10"/>
  <c r="B98" i="10"/>
  <c r="X98" i="10" s="1"/>
  <c r="W98" i="10"/>
  <c r="C98" i="10"/>
  <c r="Y98" i="10" s="1"/>
  <c r="E98" i="10"/>
  <c r="AA98" i="10"/>
  <c r="D98" i="10"/>
  <c r="Z98" i="10" s="1"/>
  <c r="AB98" i="10"/>
  <c r="A76" i="5"/>
  <c r="D76" i="5" s="1"/>
  <c r="B77" i="5"/>
  <c r="F77" i="5" s="1"/>
  <c r="A52" i="5"/>
  <c r="D52" i="5" s="1"/>
  <c r="B51" i="5"/>
  <c r="F51" i="5" s="1"/>
  <c r="E87" i="7" l="1"/>
  <c r="C87" i="7"/>
  <c r="G86" i="7"/>
  <c r="B89" i="7"/>
  <c r="F88" i="7"/>
  <c r="D88" i="7"/>
  <c r="A88" i="7"/>
  <c r="A100" i="10"/>
  <c r="B99" i="10"/>
  <c r="X99" i="10" s="1"/>
  <c r="W99" i="10"/>
  <c r="C99" i="10"/>
  <c r="Y99" i="10" s="1"/>
  <c r="E99" i="10"/>
  <c r="AA99" i="10"/>
  <c r="AB99" i="10"/>
  <c r="D99" i="10"/>
  <c r="Z99" i="10" s="1"/>
  <c r="A77" i="5"/>
  <c r="D77" i="5" s="1"/>
  <c r="B78" i="5"/>
  <c r="F78" i="5" s="1"/>
  <c r="A51" i="5"/>
  <c r="D51" i="5" s="1"/>
  <c r="B50" i="5"/>
  <c r="F50" i="5" s="1"/>
  <c r="B90" i="7" l="1"/>
  <c r="F89" i="7"/>
  <c r="D89" i="7"/>
  <c r="A89" i="7"/>
  <c r="E88" i="7"/>
  <c r="C88" i="7"/>
  <c r="G88" i="7" s="1"/>
  <c r="G87" i="7"/>
  <c r="A101" i="10"/>
  <c r="B100" i="10"/>
  <c r="X100" i="10" s="1"/>
  <c r="W100" i="10"/>
  <c r="C100" i="10"/>
  <c r="Y100" i="10" s="1"/>
  <c r="E100" i="10"/>
  <c r="AA100" i="10"/>
  <c r="D100" i="10"/>
  <c r="Z100" i="10" s="1"/>
  <c r="AB100" i="10"/>
  <c r="A50" i="5"/>
  <c r="D50" i="5" s="1"/>
  <c r="B49" i="5"/>
  <c r="F49" i="5" s="1"/>
  <c r="A78" i="5"/>
  <c r="D78" i="5" s="1"/>
  <c r="B79" i="5"/>
  <c r="F79" i="5" s="1"/>
  <c r="E89" i="7" l="1"/>
  <c r="C89" i="7"/>
  <c r="G89" i="7" s="1"/>
  <c r="B91" i="7"/>
  <c r="F90" i="7"/>
  <c r="D90" i="7"/>
  <c r="A90" i="7"/>
  <c r="A102" i="10"/>
  <c r="B101" i="10"/>
  <c r="X101" i="10" s="1"/>
  <c r="W101" i="10"/>
  <c r="C101" i="10"/>
  <c r="Y101" i="10" s="1"/>
  <c r="E101" i="10"/>
  <c r="AA101" i="10"/>
  <c r="D101" i="10"/>
  <c r="Z101" i="10" s="1"/>
  <c r="AB101" i="10"/>
  <c r="A49" i="5"/>
  <c r="D49" i="5" s="1"/>
  <c r="B48" i="5"/>
  <c r="F48" i="5" s="1"/>
  <c r="A79" i="5"/>
  <c r="D79" i="5" s="1"/>
  <c r="B80" i="5"/>
  <c r="F80" i="5" s="1"/>
  <c r="B92" i="7" l="1"/>
  <c r="F91" i="7"/>
  <c r="D91" i="7"/>
  <c r="A91" i="7"/>
  <c r="E90" i="7"/>
  <c r="C90" i="7"/>
  <c r="G90" i="7" s="1"/>
  <c r="A103" i="10"/>
  <c r="B102" i="10"/>
  <c r="X102" i="10" s="1"/>
  <c r="W102" i="10"/>
  <c r="C102" i="10"/>
  <c r="Y102" i="10" s="1"/>
  <c r="E102" i="10"/>
  <c r="AA102" i="10"/>
  <c r="AB102" i="10"/>
  <c r="D102" i="10"/>
  <c r="Z102" i="10" s="1"/>
  <c r="A80" i="5"/>
  <c r="D80" i="5" s="1"/>
  <c r="B81" i="5"/>
  <c r="F81" i="5" s="1"/>
  <c r="A48" i="5"/>
  <c r="D48" i="5" s="1"/>
  <c r="B47" i="5"/>
  <c r="F47" i="5" s="1"/>
  <c r="E91" i="7" l="1"/>
  <c r="C91" i="7"/>
  <c r="G91" i="7" s="1"/>
  <c r="A92" i="7"/>
  <c r="F92" i="7"/>
  <c r="B93" i="7"/>
  <c r="D92" i="7"/>
  <c r="A104" i="10"/>
  <c r="B103" i="10"/>
  <c r="X103" i="10" s="1"/>
  <c r="W103" i="10"/>
  <c r="C103" i="10"/>
  <c r="Y103" i="10" s="1"/>
  <c r="E103" i="10"/>
  <c r="AA103" i="10"/>
  <c r="D103" i="10"/>
  <c r="Z103" i="10" s="1"/>
  <c r="AB103" i="10"/>
  <c r="A81" i="5"/>
  <c r="D81" i="5" s="1"/>
  <c r="B82" i="5"/>
  <c r="F82" i="5" s="1"/>
  <c r="A47" i="5"/>
  <c r="D47" i="5" s="1"/>
  <c r="B46" i="5"/>
  <c r="F46" i="5" s="1"/>
  <c r="E92" i="7" l="1"/>
  <c r="C92" i="7"/>
  <c r="F93" i="7"/>
  <c r="B94" i="7"/>
  <c r="A93" i="7"/>
  <c r="D93" i="7"/>
  <c r="A105" i="10"/>
  <c r="B104" i="10"/>
  <c r="X104" i="10" s="1"/>
  <c r="W104" i="10"/>
  <c r="C104" i="10"/>
  <c r="Y104" i="10" s="1"/>
  <c r="E104" i="10"/>
  <c r="AA104" i="10"/>
  <c r="D104" i="10"/>
  <c r="Z104" i="10" s="1"/>
  <c r="AB104" i="10"/>
  <c r="A82" i="5"/>
  <c r="D82" i="5" s="1"/>
  <c r="B83" i="5"/>
  <c r="F83" i="5" s="1"/>
  <c r="A46" i="5"/>
  <c r="D46" i="5" s="1"/>
  <c r="B45" i="5"/>
  <c r="F45" i="5" s="1"/>
  <c r="F94" i="7" l="1"/>
  <c r="B95" i="7"/>
  <c r="D94" i="7"/>
  <c r="A94" i="7"/>
  <c r="G92" i="7"/>
  <c r="E93" i="7"/>
  <c r="C93" i="7"/>
  <c r="G93" i="7" s="1"/>
  <c r="A106" i="10"/>
  <c r="B105" i="10"/>
  <c r="X105" i="10" s="1"/>
  <c r="W105" i="10"/>
  <c r="C105" i="10"/>
  <c r="Y105" i="10" s="1"/>
  <c r="E105" i="10"/>
  <c r="AA105" i="10"/>
  <c r="AB105" i="10"/>
  <c r="D105" i="10"/>
  <c r="Z105" i="10" s="1"/>
  <c r="A83" i="5"/>
  <c r="D83" i="5" s="1"/>
  <c r="B84" i="5"/>
  <c r="F84" i="5" s="1"/>
  <c r="A45" i="5"/>
  <c r="D45" i="5" s="1"/>
  <c r="B44" i="5"/>
  <c r="F44" i="5" s="1"/>
  <c r="E94" i="7" l="1"/>
  <c r="C94" i="7"/>
  <c r="G94" i="7" s="1"/>
  <c r="F95" i="7"/>
  <c r="B96" i="7"/>
  <c r="D95" i="7"/>
  <c r="A95" i="7"/>
  <c r="A107" i="10"/>
  <c r="B106" i="10"/>
  <c r="X106" i="10" s="1"/>
  <c r="W106" i="10"/>
  <c r="C106" i="10"/>
  <c r="Y106" i="10" s="1"/>
  <c r="E106" i="10"/>
  <c r="AA106" i="10"/>
  <c r="D106" i="10"/>
  <c r="Z106" i="10" s="1"/>
  <c r="AB106" i="10"/>
  <c r="A84" i="5"/>
  <c r="B85" i="5"/>
  <c r="F85" i="5" s="1"/>
  <c r="A44" i="5"/>
  <c r="B43" i="5"/>
  <c r="F43" i="5" s="1"/>
  <c r="F96" i="7" l="1"/>
  <c r="B97" i="7"/>
  <c r="A96" i="7"/>
  <c r="D96" i="7"/>
  <c r="H84" i="5"/>
  <c r="D84" i="5"/>
  <c r="G84" i="5"/>
  <c r="C84" i="5"/>
  <c r="E95" i="7"/>
  <c r="C95" i="7"/>
  <c r="G95" i="7" s="1"/>
  <c r="H44" i="5"/>
  <c r="C44" i="5"/>
  <c r="G44" i="5"/>
  <c r="D44" i="5"/>
  <c r="A108" i="10"/>
  <c r="B107" i="10"/>
  <c r="X107" i="10" s="1"/>
  <c r="W107" i="10"/>
  <c r="C107" i="10"/>
  <c r="Y107" i="10" s="1"/>
  <c r="E107" i="10"/>
  <c r="AA107" i="10"/>
  <c r="D107" i="10"/>
  <c r="Z107" i="10" s="1"/>
  <c r="AB107" i="10"/>
  <c r="G17" i="7"/>
  <c r="A43" i="5"/>
  <c r="B42" i="5"/>
  <c r="F42" i="5" s="1"/>
  <c r="B86" i="5"/>
  <c r="F86" i="5" s="1"/>
  <c r="A85" i="5"/>
  <c r="H43" i="5" l="1"/>
  <c r="G43" i="5"/>
  <c r="D43" i="5"/>
  <c r="C43" i="5"/>
  <c r="E96" i="7"/>
  <c r="C96" i="7"/>
  <c r="G96" i="7" s="1"/>
  <c r="F97" i="7"/>
  <c r="B98" i="7"/>
  <c r="A97" i="7"/>
  <c r="D97" i="7"/>
  <c r="H85" i="5"/>
  <c r="G85" i="5"/>
  <c r="D85" i="5"/>
  <c r="C85" i="5"/>
  <c r="A109" i="10"/>
  <c r="B108" i="10"/>
  <c r="X108" i="10" s="1"/>
  <c r="W108" i="10"/>
  <c r="C108" i="10"/>
  <c r="Y108" i="10" s="1"/>
  <c r="E108" i="10"/>
  <c r="AA108" i="10"/>
  <c r="AB108" i="10"/>
  <c r="D108" i="10"/>
  <c r="Z108" i="10" s="1"/>
  <c r="B87" i="5"/>
  <c r="F87" i="5" s="1"/>
  <c r="A86" i="5"/>
  <c r="A42" i="5"/>
  <c r="B41" i="5"/>
  <c r="F41" i="5" s="1"/>
  <c r="F98" i="7" l="1"/>
  <c r="B99" i="7"/>
  <c r="A98" i="7"/>
  <c r="D98" i="7"/>
  <c r="H86" i="5"/>
  <c r="G86" i="5"/>
  <c r="C86" i="5"/>
  <c r="D86" i="5"/>
  <c r="H42" i="5"/>
  <c r="D42" i="5"/>
  <c r="C42" i="5"/>
  <c r="G42" i="5"/>
  <c r="E97" i="7"/>
  <c r="C97" i="7"/>
  <c r="G97" i="7" s="1"/>
  <c r="A110" i="10"/>
  <c r="B109" i="10"/>
  <c r="X109" i="10" s="1"/>
  <c r="W109" i="10"/>
  <c r="C109" i="10"/>
  <c r="Y109" i="10" s="1"/>
  <c r="E109" i="10"/>
  <c r="AA109" i="10"/>
  <c r="D109" i="10"/>
  <c r="Z109" i="10" s="1"/>
  <c r="AB109" i="10"/>
  <c r="A41" i="5"/>
  <c r="B40" i="5"/>
  <c r="F40" i="5" s="1"/>
  <c r="A87" i="5"/>
  <c r="B88" i="5"/>
  <c r="F88" i="5" s="1"/>
  <c r="E98" i="7" l="1"/>
  <c r="C98" i="7"/>
  <c r="G98" i="7" s="1"/>
  <c r="H41" i="5"/>
  <c r="C41" i="5"/>
  <c r="G41" i="5"/>
  <c r="D41" i="5"/>
  <c r="F99" i="7"/>
  <c r="B100" i="7"/>
  <c r="D99" i="7"/>
  <c r="A99" i="7"/>
  <c r="H87" i="5"/>
  <c r="D87" i="5"/>
  <c r="G87" i="5"/>
  <c r="C87" i="5"/>
  <c r="A111" i="10"/>
  <c r="B110" i="10"/>
  <c r="X110" i="10" s="1"/>
  <c r="W110" i="10"/>
  <c r="C110" i="10"/>
  <c r="Y110" i="10" s="1"/>
  <c r="E110" i="10"/>
  <c r="AA110" i="10"/>
  <c r="D110" i="10"/>
  <c r="Z110" i="10" s="1"/>
  <c r="AB110" i="10"/>
  <c r="B89" i="5"/>
  <c r="F89" i="5" s="1"/>
  <c r="A88" i="5"/>
  <c r="A40" i="5"/>
  <c r="B39" i="5"/>
  <c r="F39" i="5" s="1"/>
  <c r="F100" i="7" l="1"/>
  <c r="B101" i="7"/>
  <c r="A100" i="7"/>
  <c r="D100" i="7"/>
  <c r="H88" i="5"/>
  <c r="G88" i="5"/>
  <c r="C88" i="5"/>
  <c r="D88" i="5"/>
  <c r="E99" i="7"/>
  <c r="C99" i="7"/>
  <c r="G99" i="7" s="1"/>
  <c r="H40" i="5"/>
  <c r="C40" i="5"/>
  <c r="D40" i="5"/>
  <c r="G40" i="5"/>
  <c r="A112" i="10"/>
  <c r="B111" i="10"/>
  <c r="X111" i="10" s="1"/>
  <c r="W111" i="10"/>
  <c r="C111" i="10"/>
  <c r="Y111" i="10" s="1"/>
  <c r="E111" i="10"/>
  <c r="AA111" i="10"/>
  <c r="AB111" i="10"/>
  <c r="D111" i="10"/>
  <c r="Z111" i="10" s="1"/>
  <c r="A39" i="5"/>
  <c r="B38" i="5"/>
  <c r="F38" i="5" s="1"/>
  <c r="B90" i="5"/>
  <c r="F90" i="5" s="1"/>
  <c r="A89" i="5"/>
  <c r="E100" i="7" l="1"/>
  <c r="C100" i="7"/>
  <c r="F101" i="7"/>
  <c r="B102" i="7"/>
  <c r="A101" i="7"/>
  <c r="D101" i="7"/>
  <c r="H39" i="5"/>
  <c r="D39" i="5"/>
  <c r="C39" i="5"/>
  <c r="G39" i="5"/>
  <c r="H89" i="5"/>
  <c r="G89" i="5"/>
  <c r="C89" i="5"/>
  <c r="D89" i="5"/>
  <c r="A113" i="10"/>
  <c r="B112" i="10"/>
  <c r="X112" i="10" s="1"/>
  <c r="W112" i="10"/>
  <c r="C112" i="10"/>
  <c r="Y112" i="10" s="1"/>
  <c r="E112" i="10"/>
  <c r="AA112" i="10"/>
  <c r="D112" i="10"/>
  <c r="Z112" i="10" s="1"/>
  <c r="AB112" i="10"/>
  <c r="A90" i="5"/>
  <c r="B91" i="5"/>
  <c r="F91" i="5" s="1"/>
  <c r="A38" i="5"/>
  <c r="B37" i="5"/>
  <c r="F37" i="5" s="1"/>
  <c r="H38" i="5" l="1"/>
  <c r="G38" i="5"/>
  <c r="D38" i="5"/>
  <c r="C38" i="5"/>
  <c r="F102" i="7"/>
  <c r="B103" i="7"/>
  <c r="D102" i="7"/>
  <c r="A102" i="7"/>
  <c r="H90" i="5"/>
  <c r="C90" i="5"/>
  <c r="D90" i="5"/>
  <c r="G90" i="5"/>
  <c r="G100" i="7"/>
  <c r="E101" i="7"/>
  <c r="C101" i="7"/>
  <c r="G101" i="7" s="1"/>
  <c r="A114" i="10"/>
  <c r="B113" i="10"/>
  <c r="X113" i="10" s="1"/>
  <c r="W113" i="10"/>
  <c r="C113" i="10"/>
  <c r="Y113" i="10" s="1"/>
  <c r="E113" i="10"/>
  <c r="AA113" i="10"/>
  <c r="D113" i="10"/>
  <c r="Z113" i="10" s="1"/>
  <c r="AB113" i="10"/>
  <c r="B92" i="5"/>
  <c r="F92" i="5" s="1"/>
  <c r="A91" i="5"/>
  <c r="A37" i="5"/>
  <c r="B36" i="5"/>
  <c r="F36" i="5" s="1"/>
  <c r="E102" i="7" l="1"/>
  <c r="C102" i="7"/>
  <c r="G102" i="7" s="1"/>
  <c r="H37" i="5"/>
  <c r="D37" i="5"/>
  <c r="G37" i="5"/>
  <c r="C37" i="5"/>
  <c r="F103" i="7"/>
  <c r="B104" i="7"/>
  <c r="D103" i="7"/>
  <c r="A103" i="7"/>
  <c r="H91" i="5"/>
  <c r="G91" i="5"/>
  <c r="D91" i="5"/>
  <c r="C91" i="5"/>
  <c r="A115" i="10"/>
  <c r="B114" i="10"/>
  <c r="X114" i="10" s="1"/>
  <c r="W114" i="10"/>
  <c r="C114" i="10"/>
  <c r="Y114" i="10" s="1"/>
  <c r="E114" i="10"/>
  <c r="AA114" i="10"/>
  <c r="AB114" i="10"/>
  <c r="D114" i="10"/>
  <c r="Z114" i="10" s="1"/>
  <c r="A36" i="5"/>
  <c r="B35" i="5"/>
  <c r="F35" i="5" s="1"/>
  <c r="B93" i="5"/>
  <c r="F93" i="5" s="1"/>
  <c r="A92" i="5"/>
  <c r="F104" i="7" l="1"/>
  <c r="B105" i="7"/>
  <c r="D104" i="7"/>
  <c r="A104" i="7"/>
  <c r="H36" i="5"/>
  <c r="G36" i="5"/>
  <c r="D36" i="5"/>
  <c r="C36" i="5"/>
  <c r="H92" i="5"/>
  <c r="C92" i="5"/>
  <c r="G92" i="5"/>
  <c r="D92" i="5"/>
  <c r="E103" i="7"/>
  <c r="C103" i="7"/>
  <c r="G103" i="7" s="1"/>
  <c r="A116" i="10"/>
  <c r="B115" i="10"/>
  <c r="X115" i="10" s="1"/>
  <c r="W115" i="10"/>
  <c r="C115" i="10"/>
  <c r="Y115" i="10" s="1"/>
  <c r="E115" i="10"/>
  <c r="AA115" i="10"/>
  <c r="D115" i="10"/>
  <c r="Z115" i="10" s="1"/>
  <c r="AB115" i="10"/>
  <c r="A93" i="5"/>
  <c r="B94" i="5"/>
  <c r="F94" i="5" s="1"/>
  <c r="A35" i="5"/>
  <c r="B34" i="5"/>
  <c r="F34" i="5" s="1"/>
  <c r="E104" i="7" l="1"/>
  <c r="C104" i="7"/>
  <c r="G104" i="7" s="1"/>
  <c r="H93" i="5"/>
  <c r="D93" i="5"/>
  <c r="G93" i="5"/>
  <c r="C93" i="5"/>
  <c r="F105" i="7"/>
  <c r="B106" i="7"/>
  <c r="D105" i="7"/>
  <c r="A105" i="7"/>
  <c r="H35" i="5"/>
  <c r="C35" i="5"/>
  <c r="G35" i="5"/>
  <c r="D35" i="5"/>
  <c r="A117" i="10"/>
  <c r="B116" i="10"/>
  <c r="X116" i="10" s="1"/>
  <c r="W116" i="10"/>
  <c r="C116" i="10"/>
  <c r="Y116" i="10" s="1"/>
  <c r="E116" i="10"/>
  <c r="AA116" i="10"/>
  <c r="D116" i="10"/>
  <c r="Z116" i="10" s="1"/>
  <c r="AB116" i="10"/>
  <c r="B95" i="5"/>
  <c r="F95" i="5" s="1"/>
  <c r="A94" i="5"/>
  <c r="A34" i="5"/>
  <c r="B33" i="5"/>
  <c r="F33" i="5" s="1"/>
  <c r="H94" i="5" l="1"/>
  <c r="C94" i="5"/>
  <c r="G94" i="5"/>
  <c r="D94" i="5"/>
  <c r="F106" i="7"/>
  <c r="B107" i="7"/>
  <c r="D106" i="7"/>
  <c r="A106" i="7"/>
  <c r="H34" i="5"/>
  <c r="G34" i="5"/>
  <c r="D34" i="5"/>
  <c r="C34" i="5"/>
  <c r="E105" i="7"/>
  <c r="C105" i="7"/>
  <c r="G105" i="7" s="1"/>
  <c r="A118" i="10"/>
  <c r="B117" i="10"/>
  <c r="X117" i="10" s="1"/>
  <c r="W117" i="10"/>
  <c r="C117" i="10"/>
  <c r="Y117" i="10" s="1"/>
  <c r="E117" i="10"/>
  <c r="AA117" i="10"/>
  <c r="AB117" i="10"/>
  <c r="D117" i="10"/>
  <c r="Z117" i="10" s="1"/>
  <c r="A33" i="5"/>
  <c r="B32" i="5"/>
  <c r="F32" i="5" s="1"/>
  <c r="B96" i="5"/>
  <c r="F96" i="5" s="1"/>
  <c r="A95" i="5"/>
  <c r="E106" i="7" l="1"/>
  <c r="C106" i="7"/>
  <c r="G106" i="7" s="1"/>
  <c r="H33" i="5"/>
  <c r="D33" i="5"/>
  <c r="C33" i="5"/>
  <c r="G33" i="5"/>
  <c r="F107" i="7"/>
  <c r="B108" i="7"/>
  <c r="D107" i="7"/>
  <c r="A107" i="7"/>
  <c r="H95" i="5"/>
  <c r="G95" i="5"/>
  <c r="C95" i="5"/>
  <c r="D95" i="5"/>
  <c r="A119" i="10"/>
  <c r="B118" i="10"/>
  <c r="X118" i="10" s="1"/>
  <c r="W118" i="10"/>
  <c r="C118" i="10"/>
  <c r="Y118" i="10" s="1"/>
  <c r="E118" i="10"/>
  <c r="AA118" i="10"/>
  <c r="D118" i="10"/>
  <c r="Z118" i="10" s="1"/>
  <c r="AB118" i="10"/>
  <c r="A96" i="5"/>
  <c r="B97" i="5"/>
  <c r="F97" i="5" s="1"/>
  <c r="A32" i="5"/>
  <c r="B31" i="5"/>
  <c r="F31" i="5" s="1"/>
  <c r="F108" i="7" l="1"/>
  <c r="B109" i="7"/>
  <c r="D108" i="7"/>
  <c r="A108" i="7"/>
  <c r="H96" i="5"/>
  <c r="D96" i="5"/>
  <c r="G96" i="5"/>
  <c r="C96" i="5"/>
  <c r="E107" i="7"/>
  <c r="C107" i="7"/>
  <c r="G107" i="7" s="1"/>
  <c r="H32" i="5"/>
  <c r="G32" i="5"/>
  <c r="C32" i="5"/>
  <c r="D32" i="5"/>
  <c r="A120" i="10"/>
  <c r="B119" i="10"/>
  <c r="X119" i="10" s="1"/>
  <c r="W119" i="10"/>
  <c r="C119" i="10"/>
  <c r="Y119" i="10" s="1"/>
  <c r="E119" i="10"/>
  <c r="AA119" i="10"/>
  <c r="D119" i="10"/>
  <c r="Z119" i="10" s="1"/>
  <c r="AB119" i="10"/>
  <c r="B98" i="5"/>
  <c r="F98" i="5" s="1"/>
  <c r="A97" i="5"/>
  <c r="A31" i="5"/>
  <c r="B30" i="5"/>
  <c r="F30" i="5" s="1"/>
  <c r="E108" i="7" l="1"/>
  <c r="C108" i="7"/>
  <c r="H97" i="5"/>
  <c r="C97" i="5"/>
  <c r="G97" i="5"/>
  <c r="D97" i="5"/>
  <c r="F109" i="7"/>
  <c r="B110" i="7"/>
  <c r="D109" i="7"/>
  <c r="A109" i="7"/>
  <c r="H31" i="5"/>
  <c r="C31" i="5"/>
  <c r="G31" i="5"/>
  <c r="D31" i="5"/>
  <c r="A121" i="10"/>
  <c r="B120" i="10"/>
  <c r="X120" i="10" s="1"/>
  <c r="W120" i="10"/>
  <c r="C120" i="10"/>
  <c r="Y120" i="10" s="1"/>
  <c r="E120" i="10"/>
  <c r="AA120" i="10"/>
  <c r="AB120" i="10"/>
  <c r="D120" i="10"/>
  <c r="Z120" i="10" s="1"/>
  <c r="A30" i="5"/>
  <c r="B29" i="5"/>
  <c r="F29" i="5" s="1"/>
  <c r="B99" i="5"/>
  <c r="F99" i="5" s="1"/>
  <c r="A98" i="5"/>
  <c r="F110" i="7" l="1"/>
  <c r="B111" i="7"/>
  <c r="A110" i="7"/>
  <c r="D110" i="7"/>
  <c r="H30" i="5"/>
  <c r="D30" i="5"/>
  <c r="G30" i="5"/>
  <c r="C30" i="5"/>
  <c r="E109" i="7"/>
  <c r="C109" i="7"/>
  <c r="G109" i="7" s="1"/>
  <c r="G108" i="7"/>
  <c r="H98" i="5"/>
  <c r="D98" i="5"/>
  <c r="G98" i="5"/>
  <c r="C98" i="5"/>
  <c r="A122" i="10"/>
  <c r="B121" i="10"/>
  <c r="X121" i="10" s="1"/>
  <c r="W121" i="10"/>
  <c r="C121" i="10"/>
  <c r="Y121" i="10" s="1"/>
  <c r="E121" i="10"/>
  <c r="AA121" i="10"/>
  <c r="D121" i="10"/>
  <c r="Z121" i="10" s="1"/>
  <c r="AB121" i="10"/>
  <c r="A29" i="5"/>
  <c r="B28" i="5"/>
  <c r="F28" i="5" s="1"/>
  <c r="A99" i="5"/>
  <c r="B100" i="5"/>
  <c r="F100" i="5" s="1"/>
  <c r="H29" i="5" l="1"/>
  <c r="D29" i="5"/>
  <c r="C29" i="5"/>
  <c r="G29" i="5"/>
  <c r="E110" i="7"/>
  <c r="C110" i="7"/>
  <c r="G110" i="7" s="1"/>
  <c r="H99" i="5"/>
  <c r="D99" i="5"/>
  <c r="C99" i="5"/>
  <c r="G99" i="5"/>
  <c r="F111" i="7"/>
  <c r="B112" i="7"/>
  <c r="D111" i="7"/>
  <c r="A111" i="7"/>
  <c r="A123" i="10"/>
  <c r="B122" i="10"/>
  <c r="X122" i="10" s="1"/>
  <c r="W122" i="10"/>
  <c r="C122" i="10"/>
  <c r="Y122" i="10" s="1"/>
  <c r="E122" i="10"/>
  <c r="AA122" i="10"/>
  <c r="D122" i="10"/>
  <c r="Z122" i="10" s="1"/>
  <c r="AB122" i="10"/>
  <c r="B101" i="5"/>
  <c r="F101" i="5" s="1"/>
  <c r="A100" i="5"/>
  <c r="A28" i="5"/>
  <c r="B27" i="5"/>
  <c r="F27" i="5" s="1"/>
  <c r="H100" i="5" l="1"/>
  <c r="G100" i="5"/>
  <c r="D100" i="5"/>
  <c r="C100" i="5"/>
  <c r="F112" i="7"/>
  <c r="B113" i="7"/>
  <c r="D112" i="7"/>
  <c r="A112" i="7"/>
  <c r="E111" i="7"/>
  <c r="C111" i="7"/>
  <c r="H28" i="5"/>
  <c r="D28" i="5"/>
  <c r="C28" i="5"/>
  <c r="G28" i="5"/>
  <c r="A124" i="10"/>
  <c r="B123" i="10"/>
  <c r="X123" i="10" s="1"/>
  <c r="W123" i="10"/>
  <c r="C123" i="10"/>
  <c r="Y123" i="10" s="1"/>
  <c r="E123" i="10"/>
  <c r="AA123" i="10"/>
  <c r="AB123" i="10"/>
  <c r="D123" i="10"/>
  <c r="Z123" i="10" s="1"/>
  <c r="A27" i="5"/>
  <c r="B26" i="5"/>
  <c r="F26" i="5" s="1"/>
  <c r="B102" i="5"/>
  <c r="F102" i="5" s="1"/>
  <c r="A101" i="5"/>
  <c r="E112" i="7" l="1"/>
  <c r="C112" i="7"/>
  <c r="H101" i="5"/>
  <c r="D101" i="5"/>
  <c r="C101" i="5"/>
  <c r="G101" i="5"/>
  <c r="H27" i="5"/>
  <c r="G27" i="5"/>
  <c r="D27" i="5"/>
  <c r="C27" i="5"/>
  <c r="G111" i="7"/>
  <c r="F113" i="7"/>
  <c r="B114" i="7"/>
  <c r="D113" i="7"/>
  <c r="A113" i="7"/>
  <c r="A125" i="10"/>
  <c r="B124" i="10"/>
  <c r="X124" i="10" s="1"/>
  <c r="W124" i="10"/>
  <c r="C124" i="10"/>
  <c r="Y124" i="10" s="1"/>
  <c r="E124" i="10"/>
  <c r="AA124" i="10"/>
  <c r="D124" i="10"/>
  <c r="Z124" i="10" s="1"/>
  <c r="AB124" i="10"/>
  <c r="A102" i="5"/>
  <c r="B103" i="5"/>
  <c r="F103" i="5" s="1"/>
  <c r="A26" i="5"/>
  <c r="B25" i="5"/>
  <c r="F25" i="5" s="1"/>
  <c r="H102" i="5" l="1"/>
  <c r="D102" i="5"/>
  <c r="G102" i="5"/>
  <c r="C102" i="5"/>
  <c r="E113" i="7"/>
  <c r="C113" i="7"/>
  <c r="G113" i="7" s="1"/>
  <c r="H26" i="5"/>
  <c r="G26" i="5"/>
  <c r="C26" i="5"/>
  <c r="D26" i="5"/>
  <c r="G112" i="7"/>
  <c r="F114" i="7"/>
  <c r="B115" i="7"/>
  <c r="D114" i="7"/>
  <c r="A114" i="7"/>
  <c r="A126" i="10"/>
  <c r="B125" i="10"/>
  <c r="X125" i="10" s="1"/>
  <c r="W125" i="10"/>
  <c r="C125" i="10"/>
  <c r="Y125" i="10" s="1"/>
  <c r="E125" i="10"/>
  <c r="AA125" i="10"/>
  <c r="D125" i="10"/>
  <c r="Z125" i="10" s="1"/>
  <c r="AB125" i="10"/>
  <c r="B104" i="5"/>
  <c r="A103" i="5"/>
  <c r="A25" i="5"/>
  <c r="B24" i="5"/>
  <c r="E114" i="7" l="1"/>
  <c r="C114" i="7"/>
  <c r="H25" i="5"/>
  <c r="D25" i="5"/>
  <c r="G25" i="5"/>
  <c r="C25" i="5"/>
  <c r="H103" i="5"/>
  <c r="G103" i="5"/>
  <c r="C103" i="5"/>
  <c r="D103" i="5"/>
  <c r="F115" i="7"/>
  <c r="B116" i="7"/>
  <c r="D115" i="7"/>
  <c r="A115" i="7"/>
  <c r="A127" i="10"/>
  <c r="B126" i="10"/>
  <c r="X126" i="10" s="1"/>
  <c r="W126" i="10"/>
  <c r="C126" i="10"/>
  <c r="Y126" i="10" s="1"/>
  <c r="E126" i="10"/>
  <c r="AA126" i="10"/>
  <c r="AB126" i="10"/>
  <c r="D126" i="10"/>
  <c r="Z126" i="10" s="1"/>
  <c r="A24" i="5"/>
  <c r="F24" i="5"/>
  <c r="A104" i="5"/>
  <c r="F104" i="5"/>
  <c r="H104" i="5" l="1"/>
  <c r="G104" i="5"/>
  <c r="D104" i="5"/>
  <c r="C104" i="5"/>
  <c r="F116" i="7"/>
  <c r="B117" i="7"/>
  <c r="D116" i="7"/>
  <c r="A116" i="7"/>
  <c r="H24" i="5"/>
  <c r="C24" i="5"/>
  <c r="G24" i="5"/>
  <c r="D24" i="5"/>
  <c r="E115" i="7"/>
  <c r="C115" i="7"/>
  <c r="G114" i="7"/>
  <c r="A128" i="10"/>
  <c r="B127" i="10"/>
  <c r="X127" i="10" s="1"/>
  <c r="W127" i="10"/>
  <c r="C127" i="10"/>
  <c r="Y127" i="10" s="1"/>
  <c r="E127" i="10"/>
  <c r="AA127" i="10"/>
  <c r="D127" i="10"/>
  <c r="Z127" i="10" s="1"/>
  <c r="AB127" i="10"/>
  <c r="E116" i="7" l="1"/>
  <c r="C116" i="7"/>
  <c r="G116" i="7" s="1"/>
  <c r="G115" i="7"/>
  <c r="F117" i="7"/>
  <c r="B118" i="7"/>
  <c r="D117" i="7"/>
  <c r="A117" i="7"/>
  <c r="A129" i="10"/>
  <c r="B128" i="10"/>
  <c r="X128" i="10" s="1"/>
  <c r="W128" i="10"/>
  <c r="C128" i="10"/>
  <c r="Y128" i="10" s="1"/>
  <c r="E128" i="10"/>
  <c r="AA128" i="10"/>
  <c r="D128" i="10"/>
  <c r="Z128" i="10" s="1"/>
  <c r="AB128" i="10"/>
  <c r="F118" i="7" l="1"/>
  <c r="B119" i="7"/>
  <c r="D118" i="7"/>
  <c r="A118" i="7"/>
  <c r="A130" i="10"/>
  <c r="B129" i="10"/>
  <c r="X129" i="10" s="1"/>
  <c r="W129" i="10"/>
  <c r="C129" i="10"/>
  <c r="Y129" i="10" s="1"/>
  <c r="E129" i="10"/>
  <c r="AA129" i="10"/>
  <c r="AB129" i="10"/>
  <c r="D129" i="10"/>
  <c r="Z129" i="10" s="1"/>
  <c r="F119" i="7" l="1"/>
  <c r="B120" i="7"/>
  <c r="D119" i="7"/>
  <c r="A119" i="7"/>
  <c r="A131" i="10"/>
  <c r="B130" i="10"/>
  <c r="X130" i="10" s="1"/>
  <c r="W130" i="10"/>
  <c r="C130" i="10"/>
  <c r="Y130" i="10" s="1"/>
  <c r="E130" i="10"/>
  <c r="AA130" i="10"/>
  <c r="D130" i="10"/>
  <c r="Z130" i="10" s="1"/>
  <c r="AB130" i="10"/>
  <c r="F120" i="7" l="1"/>
  <c r="B121" i="7"/>
  <c r="D120" i="7"/>
  <c r="A120" i="7"/>
  <c r="A132" i="10"/>
  <c r="B131" i="10"/>
  <c r="X131" i="10" s="1"/>
  <c r="W131" i="10"/>
  <c r="C131" i="10"/>
  <c r="Y131" i="10" s="1"/>
  <c r="E131" i="10"/>
  <c r="AA131" i="10"/>
  <c r="D131" i="10"/>
  <c r="Z131" i="10" s="1"/>
  <c r="AB131" i="10"/>
  <c r="F121" i="7" l="1"/>
  <c r="B122" i="7"/>
  <c r="D121" i="7"/>
  <c r="A121" i="7"/>
  <c r="B132" i="10"/>
  <c r="X132" i="10" s="1"/>
  <c r="W132" i="10"/>
  <c r="C132" i="10"/>
  <c r="Y132" i="10" s="1"/>
  <c r="E132" i="10"/>
  <c r="AA132" i="10"/>
  <c r="AB132" i="10"/>
  <c r="D132" i="10"/>
  <c r="Z132" i="10" s="1"/>
  <c r="F122" i="7" l="1"/>
  <c r="B123" i="7"/>
  <c r="D122" i="7"/>
  <c r="A122" i="7"/>
  <c r="F123" i="7" l="1"/>
  <c r="B124" i="7"/>
  <c r="D123" i="7"/>
  <c r="A123" i="7"/>
  <c r="F124" i="7" l="1"/>
  <c r="B125" i="7"/>
  <c r="D124" i="7"/>
  <c r="A124" i="7"/>
  <c r="F125" i="7" l="1"/>
  <c r="D125" i="7"/>
  <c r="A125" i="7"/>
  <c r="B126" i="7"/>
  <c r="F126" i="7" l="1"/>
  <c r="D126" i="7"/>
  <c r="B127" i="7"/>
  <c r="A126" i="7"/>
  <c r="F127" i="7" l="1"/>
  <c r="B128" i="7"/>
  <c r="D127" i="7"/>
  <c r="A127" i="7"/>
  <c r="F128" i="7" l="1"/>
  <c r="D128" i="7"/>
  <c r="A128" i="7"/>
  <c r="B129" i="7"/>
  <c r="F129" i="7" l="1"/>
  <c r="B130" i="7"/>
  <c r="D129" i="7"/>
  <c r="A129" i="7"/>
  <c r="F130" i="7" l="1"/>
  <c r="B131" i="7"/>
  <c r="D130" i="7"/>
  <c r="A130" i="7"/>
  <c r="F131" i="7" l="1"/>
  <c r="A131" i="7"/>
  <c r="B132" i="7"/>
  <c r="D131" i="7"/>
  <c r="F132" i="7" l="1"/>
  <c r="B133" i="7"/>
  <c r="D132" i="7"/>
  <c r="A132" i="7"/>
  <c r="F133" i="7" l="1"/>
  <c r="D133" i="7"/>
  <c r="B134" i="7"/>
  <c r="A133" i="7"/>
  <c r="F134" i="7" l="1"/>
  <c r="B135" i="7"/>
  <c r="D134" i="7"/>
  <c r="A134" i="7"/>
  <c r="F135" i="7" l="1"/>
  <c r="B136" i="7"/>
  <c r="D135" i="7"/>
  <c r="A135" i="7"/>
  <c r="F136" i="7" l="1"/>
  <c r="B137" i="7"/>
  <c r="A136" i="7"/>
  <c r="D136" i="7"/>
  <c r="F137" i="7" l="1"/>
  <c r="B138" i="7"/>
  <c r="D137" i="7"/>
  <c r="A137" i="7"/>
  <c r="F138" i="7" l="1"/>
  <c r="B139" i="7"/>
  <c r="D138" i="7"/>
  <c r="A138" i="7"/>
  <c r="F139" i="7" l="1"/>
  <c r="B140" i="7"/>
  <c r="A139" i="7"/>
  <c r="D139" i="7"/>
  <c r="F140" i="7" l="1"/>
  <c r="B141" i="7"/>
  <c r="A140" i="7"/>
  <c r="D140" i="7"/>
  <c r="F141" i="7" l="1"/>
  <c r="B142" i="7"/>
  <c r="D141" i="7"/>
  <c r="A141" i="7"/>
  <c r="F142" i="7" l="1"/>
  <c r="B143" i="7"/>
  <c r="D142" i="7"/>
  <c r="A142" i="7"/>
  <c r="F143" i="7" l="1"/>
  <c r="B144" i="7"/>
  <c r="D143" i="7"/>
  <c r="A143" i="7"/>
  <c r="F144" i="7" l="1"/>
  <c r="B145" i="7"/>
  <c r="D144" i="7"/>
  <c r="A144" i="7"/>
  <c r="F145" i="7" l="1"/>
  <c r="B146" i="7"/>
  <c r="D145" i="7"/>
  <c r="A145" i="7"/>
  <c r="F146" i="7" l="1"/>
  <c r="A146" i="7"/>
  <c r="B147" i="7"/>
  <c r="D146" i="7"/>
  <c r="F147" i="7" l="1"/>
  <c r="A147" i="7"/>
  <c r="B148" i="7"/>
  <c r="D147" i="7"/>
  <c r="F148" i="7" l="1"/>
  <c r="A148" i="7"/>
  <c r="B149" i="7"/>
  <c r="D148" i="7"/>
  <c r="F149" i="7" l="1"/>
  <c r="A149" i="7"/>
  <c r="B150" i="7"/>
  <c r="D149" i="7"/>
  <c r="F150" i="7" l="1"/>
  <c r="B151" i="7"/>
  <c r="D150" i="7"/>
  <c r="A150" i="7"/>
  <c r="F151" i="7" l="1"/>
  <c r="B152" i="7"/>
  <c r="D151" i="7"/>
  <c r="A151" i="7"/>
  <c r="F152" i="7" l="1"/>
  <c r="A152" i="7"/>
  <c r="B153" i="7"/>
  <c r="D152" i="7"/>
  <c r="F153" i="7" l="1"/>
  <c r="A153" i="7"/>
  <c r="D153" i="7"/>
  <c r="B154" i="7"/>
  <c r="F154" i="7" l="1"/>
  <c r="A154" i="7"/>
  <c r="B155" i="7"/>
  <c r="D154" i="7"/>
  <c r="F155" i="7" l="1"/>
  <c r="D155" i="7"/>
  <c r="A155" i="7"/>
  <c r="B156" i="7"/>
  <c r="F156" i="7" l="1"/>
  <c r="D156" i="7"/>
  <c r="A156" i="7"/>
  <c r="B157" i="7"/>
  <c r="F157" i="7" l="1"/>
  <c r="D157" i="7"/>
  <c r="A157" i="7"/>
  <c r="B158" i="7"/>
  <c r="F158" i="7" l="1"/>
  <c r="D158" i="7"/>
  <c r="A158" i="7"/>
  <c r="B159" i="7"/>
  <c r="F159" i="7" l="1"/>
  <c r="D159" i="7"/>
  <c r="B160" i="7"/>
  <c r="A159" i="7"/>
  <c r="F160" i="7" l="1"/>
  <c r="A160" i="7"/>
  <c r="D160" i="7"/>
  <c r="B161" i="7"/>
  <c r="F161" i="7" l="1"/>
  <c r="D161" i="7"/>
  <c r="A161" i="7"/>
  <c r="B162" i="7"/>
  <c r="F162" i="7" l="1"/>
  <c r="D162" i="7"/>
  <c r="A162" i="7"/>
  <c r="B163" i="7"/>
  <c r="F163" i="7" l="1"/>
  <c r="B164" i="7"/>
  <c r="D163" i="7"/>
  <c r="A163" i="7"/>
  <c r="F164" i="7" l="1"/>
  <c r="D164" i="7"/>
  <c r="A164" i="7"/>
  <c r="B165" i="7"/>
  <c r="F165" i="7" l="1"/>
  <c r="D165" i="7"/>
  <c r="A165" i="7"/>
  <c r="B166" i="7"/>
  <c r="F166" i="7" l="1"/>
  <c r="A166" i="7"/>
  <c r="D166" i="7"/>
</calcChain>
</file>

<file path=xl/sharedStrings.xml><?xml version="1.0" encoding="utf-8"?>
<sst xmlns="http://schemas.openxmlformats.org/spreadsheetml/2006/main" count="399" uniqueCount="245">
  <si>
    <t>d  =</t>
  </si>
  <si>
    <t>U  =</t>
  </si>
  <si>
    <t>I  =</t>
  </si>
  <si>
    <t>P  =</t>
  </si>
  <si>
    <t>mm</t>
  </si>
  <si>
    <t>V</t>
  </si>
  <si>
    <t>A</t>
  </si>
  <si>
    <t>kW</t>
  </si>
  <si>
    <t>a  =</t>
  </si>
  <si>
    <t>m</t>
  </si>
  <si>
    <t>r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</si>
  <si>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</si>
  <si>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</si>
  <si>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t>p</t>
  </si>
  <si>
    <r>
      <t>E</t>
    </r>
    <r>
      <rPr>
        <sz val="8"/>
        <color theme="1"/>
        <rFont val="Times New Roman"/>
        <family val="1"/>
      </rPr>
      <t>(</t>
    </r>
    <r>
      <rPr>
        <i/>
        <sz val="8"/>
        <color theme="1"/>
        <rFont val="Times New Roman"/>
        <family val="1"/>
      </rPr>
      <t>x</t>
    </r>
    <r>
      <rPr>
        <sz val="8"/>
        <color theme="1"/>
        <rFont val="Times New Roman"/>
        <family val="1"/>
      </rPr>
      <t>)</t>
    </r>
  </si>
  <si>
    <r>
      <t>E</t>
    </r>
    <r>
      <rPr>
        <sz val="8"/>
        <color theme="1"/>
        <rFont val="Times New Roman"/>
        <family val="1"/>
      </rPr>
      <t>(</t>
    </r>
    <r>
      <rPr>
        <i/>
        <sz val="8"/>
        <color theme="1"/>
        <rFont val="Times New Roman"/>
        <family val="1"/>
      </rPr>
      <t>y</t>
    </r>
    <r>
      <rPr>
        <sz val="8"/>
        <color theme="1"/>
        <rFont val="Times New Roman"/>
        <family val="1"/>
      </rPr>
      <t>)</t>
    </r>
  </si>
  <si>
    <r>
      <t>H</t>
    </r>
    <r>
      <rPr>
        <sz val="8"/>
        <color theme="1"/>
        <rFont val="Times New Roman"/>
        <family val="1"/>
      </rPr>
      <t>(</t>
    </r>
    <r>
      <rPr>
        <i/>
        <sz val="8"/>
        <color theme="1"/>
        <rFont val="Times New Roman"/>
        <family val="1"/>
      </rPr>
      <t>x</t>
    </r>
    <r>
      <rPr>
        <sz val="8"/>
        <color theme="1"/>
        <rFont val="Times New Roman"/>
        <family val="1"/>
      </rPr>
      <t>)</t>
    </r>
  </si>
  <si>
    <r>
      <rPr>
        <b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1</t>
    </r>
    <r>
      <rPr>
        <b/>
        <i/>
        <sz val="11"/>
        <color theme="1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>=</t>
    </r>
  </si>
  <si>
    <r>
      <rPr>
        <b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>=</t>
    </r>
  </si>
  <si>
    <r>
      <t>E</t>
    </r>
    <r>
      <rPr>
        <b/>
        <sz val="8"/>
        <color theme="1"/>
        <rFont val="Times New Roman"/>
        <family val="1"/>
      </rPr>
      <t>(</t>
    </r>
    <r>
      <rPr>
        <b/>
        <i/>
        <sz val="8"/>
        <color theme="1"/>
        <rFont val="Times New Roman"/>
        <family val="1"/>
      </rPr>
      <t>r</t>
    </r>
    <r>
      <rPr>
        <b/>
        <sz val="8"/>
        <color theme="1"/>
        <rFont val="Times New Roman"/>
        <family val="1"/>
      </rPr>
      <t>)</t>
    </r>
  </si>
  <si>
    <r>
      <t>H</t>
    </r>
    <r>
      <rPr>
        <b/>
        <sz val="8"/>
        <color theme="1"/>
        <rFont val="Times New Roman"/>
        <family val="1"/>
      </rPr>
      <t>(</t>
    </r>
    <r>
      <rPr>
        <b/>
        <i/>
        <sz val="8"/>
        <color theme="1"/>
        <rFont val="Times New Roman"/>
        <family val="1"/>
      </rPr>
      <t>r</t>
    </r>
    <r>
      <rPr>
        <b/>
        <sz val="8"/>
        <color theme="1"/>
        <rFont val="Times New Roman"/>
        <family val="1"/>
      </rPr>
      <t>)</t>
    </r>
  </si>
  <si>
    <r>
      <t>p</t>
    </r>
    <r>
      <rPr>
        <b/>
        <sz val="8"/>
        <color theme="1"/>
        <rFont val="Times New Roman"/>
        <family val="1"/>
      </rPr>
      <t>(</t>
    </r>
    <r>
      <rPr>
        <b/>
        <i/>
        <sz val="8"/>
        <color theme="1"/>
        <rFont val="Times New Roman"/>
        <family val="1"/>
      </rPr>
      <t>r</t>
    </r>
    <r>
      <rPr>
        <b/>
        <sz val="8"/>
        <color theme="1"/>
        <rFont val="Times New Roman"/>
        <family val="1"/>
      </rPr>
      <t>)</t>
    </r>
  </si>
  <si>
    <r>
      <t>U</t>
    </r>
    <r>
      <rPr>
        <b/>
        <i/>
        <sz val="8"/>
        <color theme="1"/>
        <rFont val="Times New Roman"/>
        <family val="1"/>
      </rPr>
      <t>21</t>
    </r>
    <r>
      <rPr>
        <sz val="11"/>
        <color theme="1"/>
        <rFont val="Calibri"/>
        <family val="2"/>
        <scheme val="minor"/>
      </rPr>
      <t xml:space="preserve">  =</t>
    </r>
  </si>
  <si>
    <t>kV</t>
  </si>
  <si>
    <r>
      <t>I</t>
    </r>
    <r>
      <rPr>
        <sz val="11"/>
        <color theme="1"/>
        <rFont val="Calibri"/>
        <family val="2"/>
        <scheme val="minor"/>
      </rPr>
      <t xml:space="preserve">  =</t>
    </r>
  </si>
  <si>
    <r>
      <t xml:space="preserve"> [</t>
    </r>
    <r>
      <rPr>
        <i/>
        <sz val="11"/>
        <color theme="1"/>
        <rFont val="Times New Roman"/>
        <family val="1"/>
      </rPr>
      <t>kV/mm</t>
    </r>
    <r>
      <rPr>
        <sz val="11"/>
        <color theme="1"/>
        <rFont val="Times New Roman"/>
        <family val="1"/>
      </rPr>
      <t>]</t>
    </r>
  </si>
  <si>
    <r>
      <t xml:space="preserve"> [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Times New Roman"/>
        <family val="1"/>
      </rPr>
      <t>]</t>
    </r>
  </si>
  <si>
    <r>
      <t xml:space="preserve"> 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</si>
  <si>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r>
      <t xml:space="preserve"> [</t>
    </r>
    <r>
      <rPr>
        <i/>
        <sz val="11"/>
        <color theme="1"/>
        <rFont val="Times New Roman"/>
        <family val="1"/>
      </rPr>
      <t>Av/mm</t>
    </r>
    <r>
      <rPr>
        <sz val="11"/>
        <color theme="1"/>
        <rFont val="Times New Roman"/>
        <family val="1"/>
      </rPr>
      <t>]</t>
    </r>
  </si>
  <si>
    <r>
      <t xml:space="preserve"> [</t>
    </r>
    <r>
      <rPr>
        <i/>
        <sz val="11"/>
        <color theme="1"/>
        <rFont val="Times New Roman"/>
        <family val="1"/>
      </rPr>
      <t>kW/mm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</si>
  <si>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 xml:space="preserve"> [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</si>
  <si>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t>p  =</t>
  </si>
  <si>
    <r>
      <t>P</t>
    </r>
    <r>
      <rPr>
        <sz val="11"/>
        <color theme="1"/>
        <rFont val="Calibri"/>
        <family val="2"/>
        <scheme val="minor"/>
      </rPr>
      <t xml:space="preserve">  =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</si>
  <si>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Av/mm</t>
    </r>
    <r>
      <rPr>
        <sz val="11"/>
        <color theme="1"/>
        <rFont val="Times New Roman"/>
        <family val="1"/>
      </rPr>
      <t>]</t>
    </r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</si>
  <si>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kW/mm</t>
    </r>
    <r>
      <rPr>
        <i/>
        <sz val="8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]</t>
    </r>
  </si>
  <si>
    <t>W</t>
  </si>
  <si>
    <r>
      <rPr>
        <sz val="11"/>
        <color theme="1"/>
        <rFont val="Times New Roman"/>
        <family val="1"/>
      </rPr>
      <t>[</t>
    </r>
    <r>
      <rPr>
        <i/>
        <sz val="11"/>
        <color theme="1"/>
        <rFont val="Times New Roman"/>
        <family val="1"/>
      </rPr>
      <t>kV/mm</t>
    </r>
    <r>
      <rPr>
        <sz val="11"/>
        <color theme="1"/>
        <rFont val="Times New Roman"/>
        <family val="1"/>
      </rPr>
      <t>]</t>
    </r>
  </si>
  <si>
    <t>=</t>
  </si>
  <si>
    <r>
      <rPr>
        <b/>
        <i/>
        <sz val="11"/>
        <color theme="1"/>
        <rFont val="GreekS"/>
      </rPr>
      <t>F</t>
    </r>
    <r>
      <rPr>
        <b/>
        <i/>
        <sz val="11"/>
        <color theme="1"/>
        <rFont val="Calibri"/>
        <family val="2"/>
        <scheme val="minor"/>
      </rPr>
      <t xml:space="preserve">  =</t>
    </r>
  </si>
  <si>
    <r>
      <t>S</t>
    </r>
    <r>
      <rPr>
        <sz val="8"/>
        <color theme="1"/>
        <rFont val="Calibri"/>
        <family val="2"/>
        <scheme val="minor"/>
      </rPr>
      <t>Cu</t>
    </r>
    <r>
      <rPr>
        <sz val="11"/>
        <color theme="1"/>
        <rFont val="Calibri"/>
        <family val="2"/>
        <scheme val="minor"/>
      </rPr>
      <t xml:space="preserve">  =</t>
    </r>
  </si>
  <si>
    <r>
      <t>S</t>
    </r>
    <r>
      <rPr>
        <sz val="8"/>
        <color theme="1"/>
        <rFont val="Calibri"/>
        <family val="2"/>
        <scheme val="minor"/>
      </rPr>
      <t>PVC</t>
    </r>
    <r>
      <rPr>
        <sz val="11"/>
        <color theme="1"/>
        <rFont val="Calibri"/>
        <family val="2"/>
        <scheme val="minor"/>
      </rPr>
      <t xml:space="preserve">  =</t>
    </r>
  </si>
  <si>
    <t>i  =</t>
  </si>
  <si>
    <r>
      <t xml:space="preserve"> [</t>
    </r>
    <r>
      <rPr>
        <i/>
        <sz val="11"/>
        <color theme="1"/>
        <rFont val="Times New Roman"/>
        <family val="1"/>
      </rPr>
      <t>A/mm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</si>
  <si>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t>c  =</t>
  </si>
  <si>
    <r>
      <rPr>
        <b/>
        <i/>
        <sz val="11"/>
        <color theme="1"/>
        <rFont val="GreekS"/>
      </rPr>
      <t>m</t>
    </r>
    <r>
      <rPr>
        <b/>
        <i/>
        <sz val="9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 xml:space="preserve">  =</t>
    </r>
  </si>
  <si>
    <r>
      <rPr>
        <b/>
        <i/>
        <sz val="11"/>
        <color theme="1"/>
        <rFont val="GreekS"/>
      </rPr>
      <t>e</t>
    </r>
    <r>
      <rPr>
        <b/>
        <i/>
        <sz val="9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 xml:space="preserve">  =</t>
    </r>
  </si>
  <si>
    <t>pa  =</t>
  </si>
  <si>
    <t>e  =</t>
  </si>
  <si>
    <t>v  =</t>
  </si>
  <si>
    <t>S  =</t>
  </si>
  <si>
    <r>
      <rPr>
        <b/>
        <i/>
        <sz val="11"/>
        <color theme="1"/>
        <rFont val="GreekS"/>
      </rPr>
      <t>F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</si>
  <si>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i/>
        <sz val="11"/>
        <color theme="1"/>
        <rFont val="GreekS"/>
      </rPr>
      <t>d</t>
    </r>
    <r>
      <rPr>
        <b/>
        <i/>
        <sz val="11"/>
        <color theme="1"/>
        <rFont val="Times New Roman"/>
        <family val="1"/>
      </rPr>
      <t xml:space="preserve">  =</t>
    </r>
  </si>
  <si>
    <r>
      <t>mm</t>
    </r>
    <r>
      <rPr>
        <sz val="11"/>
        <color theme="1"/>
        <rFont val="Calibri"/>
        <family val="2"/>
      </rPr>
      <t>²</t>
    </r>
  </si>
  <si>
    <t>g/mol</t>
  </si>
  <si>
    <t>C/u</t>
  </si>
  <si>
    <r>
      <t>N</t>
    </r>
    <r>
      <rPr>
        <b/>
        <i/>
        <sz val="8"/>
        <color theme="1"/>
        <rFont val="Times New Roman"/>
        <family val="1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</si>
  <si>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t>u/mol</t>
  </si>
  <si>
    <r>
      <t>kg/m</t>
    </r>
    <r>
      <rPr>
        <sz val="11"/>
        <color theme="1"/>
        <rFont val="Calibri"/>
        <family val="2"/>
      </rPr>
      <t>³</t>
    </r>
  </si>
  <si>
    <r>
      <t>A/mm</t>
    </r>
    <r>
      <rPr>
        <sz val="11"/>
        <color theme="1"/>
        <rFont val="Calibri"/>
        <family val="2"/>
      </rPr>
      <t>²</t>
    </r>
  </si>
  <si>
    <r>
      <t>g/mm</t>
    </r>
    <r>
      <rPr>
        <sz val="11"/>
        <color theme="1"/>
        <rFont val="Calibri"/>
        <family val="2"/>
      </rPr>
      <t>³</t>
    </r>
  </si>
  <si>
    <t>mm/s</t>
  </si>
  <si>
    <r>
      <t>v</t>
    </r>
    <r>
      <rPr>
        <b/>
        <i/>
        <sz val="8"/>
        <color theme="1"/>
        <rFont val="Times New Roman"/>
        <family val="1"/>
      </rPr>
      <t>m</t>
    </r>
    <r>
      <rPr>
        <b/>
        <i/>
        <sz val="11"/>
        <color theme="1"/>
        <rFont val="Times New Roman"/>
        <family val="1"/>
      </rPr>
      <t xml:space="preserve">  =</t>
    </r>
  </si>
  <si>
    <r>
      <t>C/mm</t>
    </r>
    <r>
      <rPr>
        <sz val="11"/>
        <color theme="1"/>
        <rFont val="Calibri"/>
        <family val="2"/>
      </rPr>
      <t>³</t>
    </r>
  </si>
  <si>
    <r>
      <t>q</t>
    </r>
    <r>
      <rPr>
        <b/>
        <i/>
        <sz val="8"/>
        <color theme="1"/>
        <rFont val="Times New Roman"/>
        <family val="1"/>
      </rPr>
      <t>V</t>
    </r>
    <r>
      <rPr>
        <b/>
        <i/>
        <sz val="11"/>
        <color theme="1"/>
        <rFont val="Times New Roman"/>
        <family val="1"/>
      </rPr>
      <t xml:space="preserve">  =</t>
    </r>
  </si>
  <si>
    <t>cm</t>
  </si>
  <si>
    <r>
      <t>A/cm</t>
    </r>
    <r>
      <rPr>
        <sz val="11"/>
        <color theme="1"/>
        <rFont val="Calibri"/>
        <family val="2"/>
      </rPr>
      <t>²</t>
    </r>
  </si>
  <si>
    <r>
      <t>cm</t>
    </r>
    <r>
      <rPr>
        <sz val="11"/>
        <color theme="1"/>
        <rFont val="Calibri"/>
        <family val="2"/>
      </rPr>
      <t>²</t>
    </r>
  </si>
  <si>
    <r>
      <t>g/cm</t>
    </r>
    <r>
      <rPr>
        <sz val="11"/>
        <color theme="1"/>
        <rFont val="Calibri"/>
        <family val="2"/>
      </rPr>
      <t>³</t>
    </r>
  </si>
  <si>
    <r>
      <t>C/cm</t>
    </r>
    <r>
      <rPr>
        <sz val="11"/>
        <color theme="1"/>
        <rFont val="Calibri"/>
        <family val="2"/>
      </rPr>
      <t>³</t>
    </r>
  </si>
  <si>
    <t>cm/s</t>
  </si>
  <si>
    <r>
      <rPr>
        <b/>
        <sz val="11"/>
        <color theme="1"/>
        <rFont val="GreekS"/>
      </rPr>
      <t>r</t>
    </r>
    <r>
      <rPr>
        <sz val="11"/>
        <color theme="1"/>
        <rFont val="Times New Roman"/>
        <family val="1"/>
      </rPr>
      <t xml:space="preserve"> a 20 [ºC]</t>
    </r>
  </si>
  <si>
    <t>Plata</t>
  </si>
  <si>
    <r>
      <rPr>
        <b/>
        <sz val="11"/>
        <color theme="1"/>
        <rFont val="GreekS"/>
      </rPr>
      <t>r</t>
    </r>
    <r>
      <rPr>
        <sz val="11"/>
        <color theme="1"/>
        <rFont val="Times New Roman"/>
        <family val="1"/>
      </rPr>
      <t xml:space="preserve"> a 23 [ºC]</t>
    </r>
  </si>
  <si>
    <t>Ag</t>
  </si>
  <si>
    <t>Cobre</t>
  </si>
  <si>
    <t>Cu</t>
  </si>
  <si>
    <t>Oro</t>
  </si>
  <si>
    <t>Au</t>
  </si>
  <si>
    <t>Aluminio</t>
  </si>
  <si>
    <t>Al</t>
  </si>
  <si>
    <t>Tungsteno</t>
  </si>
  <si>
    <t>Hierro</t>
  </si>
  <si>
    <t>Fe</t>
  </si>
  <si>
    <t>Acero</t>
  </si>
  <si>
    <t>Fe,C</t>
  </si>
  <si>
    <t>Platino</t>
  </si>
  <si>
    <t>Pt</t>
  </si>
  <si>
    <t>Plomo</t>
  </si>
  <si>
    <t>Pb</t>
  </si>
  <si>
    <r>
      <rPr>
        <b/>
        <sz val="11"/>
        <color theme="1"/>
        <rFont val="GreekS"/>
      </rPr>
      <t>W</t>
    </r>
    <r>
      <rPr>
        <i/>
        <sz val="11"/>
        <color theme="1"/>
        <rFont val="Times New Roman"/>
        <family val="1"/>
      </rPr>
      <t>m</t>
    </r>
  </si>
  <si>
    <t>H/m</t>
  </si>
  <si>
    <t>F/m</t>
  </si>
  <si>
    <t>S/m</t>
  </si>
  <si>
    <t>BIPOLAR</t>
  </si>
  <si>
    <t>COAXIAL</t>
  </si>
  <si>
    <r>
      <rPr>
        <b/>
        <i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1</t>
    </r>
    <r>
      <rPr>
        <b/>
        <i/>
        <sz val="11"/>
        <color theme="1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>=</t>
    </r>
  </si>
  <si>
    <r>
      <rPr>
        <b/>
        <i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2</t>
    </r>
    <r>
      <rPr>
        <b/>
        <i/>
        <sz val="11"/>
        <color theme="1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>=</t>
    </r>
  </si>
  <si>
    <r>
      <rPr>
        <b/>
        <i/>
        <sz val="11"/>
        <color theme="1"/>
        <rFont val="GreekS"/>
      </rPr>
      <t>m</t>
    </r>
    <r>
      <rPr>
        <i/>
        <sz val="11"/>
        <color theme="1"/>
        <rFont val="Times New Roman"/>
        <family val="1"/>
      </rPr>
      <t>H/m</t>
    </r>
  </si>
  <si>
    <r>
      <rPr>
        <b/>
        <i/>
        <sz val="11"/>
        <color theme="1"/>
        <rFont val="GreekS"/>
      </rPr>
      <t>m</t>
    </r>
    <r>
      <rPr>
        <b/>
        <sz val="11"/>
        <color theme="1"/>
        <rFont val="GreekS"/>
      </rPr>
      <t>W</t>
    </r>
    <r>
      <rPr>
        <i/>
        <sz val="11"/>
        <color theme="1"/>
        <rFont val="Times New Roman"/>
        <family val="1"/>
      </rPr>
      <t>/m</t>
    </r>
  </si>
  <si>
    <t>pF/m</t>
  </si>
  <si>
    <t>pS/m</t>
  </si>
  <si>
    <t>0/1</t>
  </si>
  <si>
    <r>
      <rPr>
        <b/>
        <sz val="11"/>
        <color theme="1"/>
        <rFont val="GreekS"/>
      </rPr>
      <t>e</t>
    </r>
    <r>
      <rPr>
        <b/>
        <i/>
        <sz val="8"/>
        <color theme="1"/>
        <rFont val="Times New Roman"/>
        <family val="1"/>
      </rPr>
      <t>r</t>
    </r>
  </si>
  <si>
    <r>
      <rPr>
        <b/>
        <sz val="11"/>
        <color theme="1"/>
        <rFont val="GreekS"/>
      </rPr>
      <t>m</t>
    </r>
    <r>
      <rPr>
        <b/>
        <i/>
        <sz val="8"/>
        <color theme="1"/>
        <rFont val="Times New Roman"/>
        <family val="1"/>
      </rPr>
      <t>r</t>
    </r>
  </si>
  <si>
    <t xml:space="preserve">l </t>
  </si>
  <si>
    <t>g</t>
  </si>
  <si>
    <t>TOPO DE LÍNEA</t>
  </si>
  <si>
    <t>a</t>
  </si>
  <si>
    <r>
      <rPr>
        <b/>
        <i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1</t>
    </r>
  </si>
  <si>
    <r>
      <rPr>
        <b/>
        <i/>
        <sz val="11"/>
        <color theme="1"/>
        <rFont val="GreekS"/>
      </rPr>
      <t>F</t>
    </r>
    <r>
      <rPr>
        <b/>
        <sz val="8"/>
        <color theme="1"/>
        <rFont val="Times New Roman"/>
        <family val="1"/>
      </rPr>
      <t>2</t>
    </r>
  </si>
  <si>
    <t>--</t>
  </si>
  <si>
    <t>s</t>
  </si>
  <si>
    <t>SÍMBOLO</t>
  </si>
  <si>
    <t>UNIDAD SI</t>
  </si>
  <si>
    <t xml:space="preserve">Diámetro primer conductor: </t>
  </si>
  <si>
    <t xml:space="preserve">Diámetro segundo conductor: </t>
  </si>
  <si>
    <t xml:space="preserve">Distancia entre conductores: </t>
  </si>
  <si>
    <t xml:space="preserve">Permitividad dieléctrica relativa: </t>
  </si>
  <si>
    <t xml:space="preserve">Permeabilidad magnética relativa: </t>
  </si>
  <si>
    <t xml:space="preserve">Resistencia unitaria del conductor: </t>
  </si>
  <si>
    <t xml:space="preserve">Conductancia unitaria: </t>
  </si>
  <si>
    <t xml:space="preserve">Capacitancia unitaria: </t>
  </si>
  <si>
    <t xml:space="preserve">Conductividad del material aislador: </t>
  </si>
  <si>
    <r>
      <rPr>
        <b/>
        <i/>
        <sz val="11"/>
        <color theme="1"/>
        <rFont val="GreekS"/>
      </rPr>
      <t>m</t>
    </r>
    <r>
      <rPr>
        <b/>
        <sz val="11"/>
        <color theme="1"/>
        <rFont val="GreekS"/>
      </rPr>
      <t>W</t>
    </r>
    <r>
      <rPr>
        <i/>
        <sz val="11"/>
        <color theme="1"/>
        <rFont val="Times New Roman"/>
        <family val="1"/>
      </rPr>
      <t>m</t>
    </r>
  </si>
  <si>
    <t xml:space="preserve">Resistividad del material conductor: </t>
  </si>
  <si>
    <t xml:space="preserve">Inductancia unitaria: </t>
  </si>
  <si>
    <t>c</t>
  </si>
  <si>
    <t>%</t>
  </si>
  <si>
    <t>CARACTERÍSTICAS DEL MATERIAL</t>
  </si>
  <si>
    <t>CARACTERÍSTICAS DE LA LÍNEA</t>
  </si>
  <si>
    <t>PARÁMETROS UNITARIOS</t>
  </si>
  <si>
    <t>Uo =</t>
  </si>
  <si>
    <t>[V]</t>
  </si>
  <si>
    <t>Ic =</t>
  </si>
  <si>
    <t>[A]</t>
  </si>
  <si>
    <r>
      <t>f</t>
    </r>
    <r>
      <rPr>
        <sz val="8"/>
        <rFont val="Arial"/>
        <family val="2"/>
      </rPr>
      <t>c =</t>
    </r>
  </si>
  <si>
    <t>[ºsex]</t>
  </si>
  <si>
    <t>Q  =</t>
  </si>
  <si>
    <r>
      <t>cos(</t>
    </r>
    <r>
      <rPr>
        <sz val="8"/>
        <rFont val="GreekS"/>
      </rPr>
      <t>f</t>
    </r>
    <r>
      <rPr>
        <sz val="8"/>
        <rFont val="Arial"/>
        <family val="2"/>
      </rPr>
      <t>c) =</t>
    </r>
  </si>
  <si>
    <r>
      <t>sen(</t>
    </r>
    <r>
      <rPr>
        <sz val="8"/>
        <rFont val="GreekS"/>
      </rPr>
      <t>f</t>
    </r>
    <r>
      <rPr>
        <sz val="8"/>
        <rFont val="Arial"/>
        <family val="2"/>
      </rPr>
      <t>c) =</t>
    </r>
  </si>
  <si>
    <t>ºsex</t>
  </si>
  <si>
    <r>
      <t xml:space="preserve">U </t>
    </r>
    <r>
      <rPr>
        <sz val="8"/>
        <rFont val="Arial"/>
        <family val="2"/>
      </rPr>
      <t>(t)</t>
    </r>
  </si>
  <si>
    <r>
      <t xml:space="preserve">I </t>
    </r>
    <r>
      <rPr>
        <sz val="8"/>
        <rFont val="Arial"/>
        <family val="2"/>
      </rPr>
      <t>(t)</t>
    </r>
  </si>
  <si>
    <r>
      <t xml:space="preserve">p </t>
    </r>
    <r>
      <rPr>
        <sz val="8"/>
        <rFont val="Arial"/>
        <family val="2"/>
      </rPr>
      <t>(t)</t>
    </r>
  </si>
  <si>
    <r>
      <t xml:space="preserve">P </t>
    </r>
    <r>
      <rPr>
        <sz val="8"/>
        <rFont val="Arial"/>
        <family val="2"/>
      </rPr>
      <t>(t)</t>
    </r>
  </si>
  <si>
    <r>
      <t xml:space="preserve">pa </t>
    </r>
    <r>
      <rPr>
        <sz val="8"/>
        <rFont val="Arial"/>
        <family val="2"/>
      </rPr>
      <t>(t)</t>
    </r>
  </si>
  <si>
    <r>
      <t xml:space="preserve">qr </t>
    </r>
    <r>
      <rPr>
        <sz val="8"/>
        <rFont val="Arial"/>
        <family val="2"/>
      </rPr>
      <t>(t)</t>
    </r>
  </si>
  <si>
    <t>P</t>
  </si>
  <si>
    <t>Ia  =</t>
  </si>
  <si>
    <t>Ib  =</t>
  </si>
  <si>
    <t>Ic  =</t>
  </si>
  <si>
    <t>Ix</t>
  </si>
  <si>
    <t>Iy</t>
  </si>
  <si>
    <r>
      <t>[</t>
    </r>
    <r>
      <rPr>
        <i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]</t>
    </r>
  </si>
  <si>
    <t>Ia+Ib+Ic  =</t>
  </si>
  <si>
    <r>
      <t xml:space="preserve">tg </t>
    </r>
    <r>
      <rPr>
        <b/>
        <sz val="11"/>
        <color theme="1"/>
        <rFont val="Times New Roman"/>
        <family val="1"/>
      </rPr>
      <t>(</t>
    </r>
    <r>
      <rPr>
        <b/>
        <i/>
        <sz val="11"/>
        <color theme="1"/>
        <rFont val="GreekS"/>
      </rPr>
      <t>a</t>
    </r>
    <r>
      <rPr>
        <b/>
        <sz val="11"/>
        <color theme="1"/>
        <rFont val="Times New Roman"/>
        <family val="1"/>
      </rPr>
      <t>)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</si>
  <si>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i/>
        <sz val="11"/>
        <color theme="1"/>
        <rFont val="GreekS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</si>
  <si>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]</t>
    </r>
  </si>
  <si>
    <r>
      <t>[º</t>
    </r>
    <r>
      <rPr>
        <i/>
        <sz val="11"/>
        <color theme="1"/>
        <rFont val="Times New Roman"/>
        <family val="1"/>
      </rPr>
      <t>sex</t>
    </r>
    <r>
      <rPr>
        <sz val="11"/>
        <color theme="1"/>
        <rFont val="Times New Roman"/>
        <family val="1"/>
      </rPr>
      <t>]       =</t>
    </r>
  </si>
  <si>
    <r>
      <t>[</t>
    </r>
    <r>
      <rPr>
        <i/>
        <sz val="11"/>
        <color theme="1"/>
        <rFont val="Times New Roman"/>
        <family val="1"/>
      </rPr>
      <t>MW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</si>
  <si>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]</t>
    </r>
  </si>
  <si>
    <r>
      <t>U</t>
    </r>
    <r>
      <rPr>
        <b/>
        <i/>
        <sz val="8"/>
        <color theme="1"/>
        <rFont val="Times New Roman"/>
        <family val="1"/>
      </rPr>
      <t>n,FF,0</t>
    </r>
    <r>
      <rPr>
        <b/>
        <i/>
        <sz val="11"/>
        <color theme="1"/>
        <rFont val="Times New Roman"/>
        <family val="1"/>
      </rPr>
      <t xml:space="preserve">  =</t>
    </r>
  </si>
  <si>
    <r>
      <t>U</t>
    </r>
    <r>
      <rPr>
        <b/>
        <i/>
        <sz val="8"/>
        <color theme="1"/>
        <rFont val="Times New Roman"/>
        <family val="1"/>
      </rPr>
      <t>n,FF,EM</t>
    </r>
    <r>
      <rPr>
        <b/>
        <i/>
        <sz val="11"/>
        <color theme="1"/>
        <rFont val="Times New Roman"/>
        <family val="1"/>
      </rPr>
      <t xml:space="preserve">  =</t>
    </r>
  </si>
  <si>
    <r>
      <t>F</t>
    </r>
    <r>
      <rPr>
        <b/>
        <i/>
        <sz val="8"/>
        <color theme="1"/>
        <rFont val="Times New Roman"/>
        <family val="1"/>
      </rPr>
      <t>p</t>
    </r>
    <r>
      <rPr>
        <b/>
        <i/>
        <sz val="11"/>
        <color theme="1"/>
        <rFont val="Times New Roman"/>
        <family val="1"/>
      </rPr>
      <t xml:space="preserve">  =</t>
    </r>
  </si>
  <si>
    <r>
      <t>P</t>
    </r>
    <r>
      <rPr>
        <b/>
        <i/>
        <sz val="8"/>
        <color theme="1"/>
        <rFont val="Times New Roman"/>
        <family val="1"/>
      </rPr>
      <t>n,EE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</si>
  <si>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m</t>
    </r>
    <r>
      <rPr>
        <b/>
        <sz val="11"/>
        <color theme="1"/>
        <rFont val="GreekC"/>
      </rPr>
      <t>W</t>
    </r>
    <r>
      <rPr>
        <sz val="11"/>
        <color theme="1"/>
        <rFont val="Times New Roman"/>
        <family val="1"/>
      </rPr>
      <t>]</t>
    </r>
  </si>
  <si>
    <r>
      <t>Z</t>
    </r>
    <r>
      <rPr>
        <b/>
        <sz val="8"/>
        <color theme="1"/>
        <rFont val="GreekC"/>
      </rPr>
      <t>W</t>
    </r>
    <r>
      <rPr>
        <i/>
        <sz val="11"/>
        <color theme="1"/>
        <rFont val="Times New Roman"/>
        <family val="1"/>
      </rPr>
      <t xml:space="preserve">  =</t>
    </r>
  </si>
  <si>
    <r>
      <t>Z</t>
    </r>
    <r>
      <rPr>
        <b/>
        <i/>
        <sz val="8"/>
        <color theme="1"/>
        <rFont val="Times New Roman"/>
        <family val="1"/>
      </rPr>
      <t>b</t>
    </r>
    <r>
      <rPr>
        <i/>
        <sz val="11"/>
        <color theme="1"/>
        <rFont val="Times New Roman"/>
        <family val="1"/>
      </rPr>
      <t xml:space="preserve">  =</t>
    </r>
  </si>
  <si>
    <r>
      <t>I</t>
    </r>
    <r>
      <rPr>
        <b/>
        <i/>
        <sz val="8"/>
        <color theme="1"/>
        <rFont val="Times New Roman"/>
        <family val="1"/>
      </rPr>
      <t>n,EE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</si>
  <si>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C"/>
      </rPr>
      <t>D</t>
    </r>
    <r>
      <rPr>
        <b/>
        <i/>
        <sz val="11"/>
        <color theme="1"/>
        <rFont val="Times New Roman"/>
        <family val="1"/>
      </rPr>
      <t>U</t>
    </r>
    <r>
      <rPr>
        <b/>
        <i/>
        <sz val="8"/>
        <color theme="1"/>
        <rFont val="Times New Roman"/>
        <family val="1"/>
      </rPr>
      <t>n,FF,EM</t>
    </r>
    <r>
      <rPr>
        <b/>
        <i/>
        <sz val="11"/>
        <color theme="1"/>
        <rFont val="Times New Roman"/>
        <family val="1"/>
      </rPr>
      <t xml:space="preserve">  =</t>
    </r>
  </si>
  <si>
    <r>
      <t>Z</t>
    </r>
    <r>
      <rPr>
        <sz val="11"/>
        <color theme="1"/>
        <rFont val="Times New Roman"/>
        <family val="1"/>
      </rPr>
      <t>[%]</t>
    </r>
    <r>
      <rPr>
        <i/>
        <sz val="11"/>
        <color theme="1"/>
        <rFont val="Times New Roman"/>
        <family val="1"/>
      </rPr>
      <t xml:space="preserve">  =</t>
    </r>
  </si>
  <si>
    <t>[%]</t>
  </si>
  <si>
    <r>
      <rPr>
        <b/>
        <sz val="11"/>
        <color theme="1"/>
        <rFont val="GreekC"/>
      </rPr>
      <t>r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</si>
  <si>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]</t>
    </r>
  </si>
  <si>
    <r>
      <t>R</t>
    </r>
    <r>
      <rPr>
        <b/>
        <i/>
        <sz val="8"/>
        <color theme="1"/>
        <rFont val="Times New Roman"/>
        <family val="1"/>
      </rPr>
      <t>EE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</si>
  <si>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L,EE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</si>
  <si>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T,EE</t>
    </r>
    <r>
      <rPr>
        <b/>
        <i/>
        <sz val="11"/>
        <color theme="1"/>
        <rFont val="Times New Roman"/>
        <family val="1"/>
      </rPr>
      <t xml:space="preserve">  =</t>
    </r>
  </si>
  <si>
    <r>
      <t>X</t>
    </r>
    <r>
      <rPr>
        <b/>
        <i/>
        <sz val="8"/>
        <color theme="1"/>
        <rFont val="Times New Roman"/>
        <family val="1"/>
      </rPr>
      <t>T,EE</t>
    </r>
    <r>
      <rPr>
        <b/>
        <i/>
        <sz val="11"/>
        <color theme="1"/>
        <rFont val="Times New Roman"/>
        <family val="1"/>
      </rPr>
      <t xml:space="preserve">  =</t>
    </r>
  </si>
  <si>
    <r>
      <t>Z</t>
    </r>
    <r>
      <rPr>
        <i/>
        <sz val="8"/>
        <color theme="1"/>
        <rFont val="Times New Roman"/>
        <family val="1"/>
      </rPr>
      <t>T,EE</t>
    </r>
    <r>
      <rPr>
        <sz val="11"/>
        <color theme="1"/>
        <rFont val="Times New Roman"/>
        <family val="1"/>
      </rPr>
      <t>[%]</t>
    </r>
    <r>
      <rPr>
        <i/>
        <sz val="11"/>
        <color theme="1"/>
        <rFont val="Times New Roman"/>
        <family val="1"/>
      </rPr>
      <t xml:space="preserve">  =</t>
    </r>
  </si>
  <si>
    <r>
      <t>Z</t>
    </r>
    <r>
      <rPr>
        <b/>
        <i/>
        <sz val="8"/>
        <color theme="1"/>
        <rFont val="Times New Roman"/>
        <family val="1"/>
      </rPr>
      <t>T,EE</t>
    </r>
    <r>
      <rPr>
        <b/>
        <i/>
        <sz val="11"/>
        <color theme="1"/>
        <rFont val="Times New Roman"/>
        <family val="1"/>
      </rPr>
      <t xml:space="preserve">  =</t>
    </r>
  </si>
  <si>
    <r>
      <t>P</t>
    </r>
    <r>
      <rPr>
        <b/>
        <i/>
        <sz val="8"/>
        <color theme="1"/>
        <rFont val="Times New Roman"/>
        <family val="1"/>
      </rPr>
      <t>p,EE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</si>
  <si>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L,EE</t>
    </r>
    <r>
      <rPr>
        <b/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</si>
  <si>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T,EE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</si>
  <si>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t>X</t>
    </r>
    <r>
      <rPr>
        <b/>
        <i/>
        <sz val="8"/>
        <color theme="1"/>
        <rFont val="Times New Roman"/>
        <family val="1"/>
      </rPr>
      <t>T,EE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</si>
  <si>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EE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</si>
  <si>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t>R</t>
    </r>
    <r>
      <rPr>
        <b/>
        <i/>
        <sz val="8"/>
        <color theme="1"/>
        <rFont val="Times New Roman"/>
        <family val="1"/>
      </rPr>
      <t>L,EE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</si>
  <si>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t>I</t>
    </r>
    <r>
      <rPr>
        <b/>
        <i/>
        <sz val="8"/>
        <color theme="1"/>
        <rFont val="Times New Roman"/>
        <family val="1"/>
      </rPr>
      <t>n,T</t>
    </r>
    <r>
      <rPr>
        <b/>
        <i/>
        <sz val="11"/>
        <color theme="1"/>
        <rFont val="Times New Roman"/>
        <family val="1"/>
      </rPr>
      <t xml:space="preserve">  =</t>
    </r>
  </si>
  <si>
    <r>
      <t>I</t>
    </r>
    <r>
      <rPr>
        <b/>
        <i/>
        <sz val="8"/>
        <color theme="1"/>
        <rFont val="Times New Roman"/>
        <family val="1"/>
      </rPr>
      <t>n,LCC</t>
    </r>
    <r>
      <rPr>
        <b/>
        <i/>
        <sz val="11"/>
        <color theme="1"/>
        <rFont val="Times New Roman"/>
        <family val="1"/>
      </rPr>
      <t xml:space="preserve">  =</t>
    </r>
  </si>
  <si>
    <r>
      <t>S</t>
    </r>
    <r>
      <rPr>
        <b/>
        <i/>
        <sz val="8"/>
        <color theme="1"/>
        <rFont val="Times New Roman"/>
        <family val="1"/>
      </rPr>
      <t>Cu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</si>
  <si>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</si>
  <si>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t>r    =</t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</si>
  <si>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Cu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</si>
  <si>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b/>
        <sz val="11"/>
        <color theme="1"/>
        <rFont val="GreekC"/>
      </rPr>
      <t>W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Calibri"/>
        <family val="2"/>
      </rPr>
      <t>²</t>
    </r>
    <r>
      <rPr>
        <i/>
        <sz val="11"/>
        <color theme="1"/>
        <rFont val="Times New Roman"/>
        <family val="1"/>
      </rPr>
      <t>/m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</si>
  <si>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m</t>
    </r>
    <r>
      <rPr>
        <b/>
        <sz val="11"/>
        <color theme="1"/>
        <rFont val="GreekC"/>
      </rPr>
      <t>W</t>
    </r>
    <r>
      <rPr>
        <i/>
        <sz val="11"/>
        <color theme="1"/>
        <rFont val="Times New Roman"/>
        <family val="1"/>
      </rPr>
      <t>/m</t>
    </r>
    <r>
      <rPr>
        <sz val="11"/>
        <color theme="1"/>
        <rFont val="Times New Roman"/>
        <family val="1"/>
      </rPr>
      <t>]</t>
    </r>
  </si>
  <si>
    <t>R    =</t>
  </si>
  <si>
    <r>
      <t>[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</si>
  <si>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r>
      <t>K</t>
    </r>
    <r>
      <rPr>
        <b/>
        <i/>
        <sz val="8"/>
        <color theme="1"/>
        <rFont val="Times New Roman"/>
        <family val="1"/>
      </rPr>
      <t>med</t>
    </r>
    <r>
      <rPr>
        <b/>
        <i/>
        <sz val="11"/>
        <color theme="1"/>
        <rFont val="Times New Roman"/>
        <family val="1"/>
      </rPr>
      <t xml:space="preserve">   =</t>
    </r>
  </si>
  <si>
    <r>
      <t>K</t>
    </r>
    <r>
      <rPr>
        <b/>
        <i/>
        <sz val="8"/>
        <color theme="1"/>
        <rFont val="Times New Roman"/>
        <family val="1"/>
      </rPr>
      <t>máx</t>
    </r>
    <r>
      <rPr>
        <b/>
        <i/>
        <sz val="11"/>
        <color theme="1"/>
        <rFont val="Times New Roman"/>
        <family val="1"/>
      </rPr>
      <t xml:space="preserve">   =</t>
    </r>
  </si>
  <si>
    <t>u  =</t>
  </si>
  <si>
    <r>
      <t>[</t>
    </r>
    <r>
      <rPr>
        <i/>
        <sz val="11"/>
        <color theme="1"/>
        <rFont val="Times New Roman"/>
        <family val="1"/>
      </rPr>
      <t>A/mm</t>
    </r>
    <r>
      <rPr>
        <i/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</si>
  <si>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U</t>
    </r>
    <r>
      <rPr>
        <b/>
        <i/>
        <sz val="8"/>
        <color theme="1"/>
        <rFont val="Times New Roman"/>
        <family val="1"/>
      </rPr>
      <t>FN</t>
    </r>
    <r>
      <rPr>
        <b/>
        <i/>
        <sz val="11"/>
        <color theme="1"/>
        <rFont val="Times New Roman"/>
        <family val="1"/>
      </rPr>
      <t xml:space="preserve">  =</t>
    </r>
  </si>
  <si>
    <t>Lcu  =</t>
  </si>
  <si>
    <r>
      <rPr>
        <b/>
        <sz val="11"/>
        <color theme="1"/>
        <rFont val="GreekC"/>
      </rPr>
      <t>D</t>
    </r>
    <r>
      <rPr>
        <b/>
        <i/>
        <sz val="11"/>
        <color theme="1"/>
        <rFont val="Times New Roman"/>
        <family val="1"/>
      </rPr>
      <t>t  =</t>
    </r>
  </si>
  <si>
    <r>
      <t>[</t>
    </r>
    <r>
      <rPr>
        <i/>
        <sz val="11"/>
        <color theme="1"/>
        <rFont val="Times New Roman"/>
        <family val="1"/>
      </rPr>
      <t>ms</t>
    </r>
    <r>
      <rPr>
        <sz val="11"/>
        <color theme="1"/>
        <rFont val="Times New Roman"/>
        <family val="1"/>
      </rPr>
      <t>]</t>
    </r>
  </si>
  <si>
    <r>
      <t>K</t>
    </r>
    <r>
      <rPr>
        <b/>
        <i/>
        <sz val="8"/>
        <color theme="1"/>
        <rFont val="Times New Roman"/>
        <family val="1"/>
      </rPr>
      <t>cc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</si>
  <si>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A/mm</t>
    </r>
    <r>
      <rPr>
        <sz val="11"/>
        <color theme="1"/>
        <rFont val="Calibri"/>
        <family val="2"/>
      </rPr>
      <t>²</t>
    </r>
    <r>
      <rPr>
        <i/>
        <sz val="11"/>
        <color theme="1"/>
        <rFont val="Times New Roman"/>
        <family val="1"/>
      </rPr>
      <t>s</t>
    </r>
    <r>
      <rPr>
        <i/>
        <sz val="8"/>
        <color theme="1"/>
        <rFont val="Times New Roman"/>
        <family val="1"/>
      </rPr>
      <t>-1/2</t>
    </r>
    <r>
      <rPr>
        <sz val="11"/>
        <color theme="1"/>
        <rFont val="Times New Roman"/>
        <family val="1"/>
      </rPr>
      <t>]</t>
    </r>
  </si>
  <si>
    <t>Lcc  =</t>
  </si>
  <si>
    <r>
      <t>d</t>
    </r>
    <r>
      <rPr>
        <b/>
        <i/>
        <sz val="8"/>
        <color theme="1"/>
        <rFont val="Times New Roman"/>
        <family val="1"/>
      </rPr>
      <t>Cu</t>
    </r>
    <r>
      <rPr>
        <b/>
        <i/>
        <sz val="11"/>
        <color theme="1"/>
        <rFont val="Times New Roman"/>
        <family val="1"/>
      </rPr>
      <t xml:space="preserve">  =</t>
    </r>
  </si>
  <si>
    <r>
      <t>c</t>
    </r>
    <r>
      <rPr>
        <b/>
        <i/>
        <sz val="8"/>
        <color theme="1"/>
        <rFont val="Times New Roman"/>
        <family val="1"/>
      </rPr>
      <t>Cu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</si>
  <si>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kg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m³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</si>
  <si>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$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kg</t>
    </r>
    <r>
      <rPr>
        <sz val="11"/>
        <color theme="1"/>
        <rFont val="Times New Roman"/>
        <family val="1"/>
      </rPr>
      <t>]</t>
    </r>
  </si>
  <si>
    <r>
      <t>f</t>
    </r>
    <r>
      <rPr>
        <b/>
        <i/>
        <sz val="8"/>
        <color theme="1"/>
        <rFont val="Times New Roman"/>
        <family val="1"/>
      </rPr>
      <t>p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</si>
  <si>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b/>
        <sz val="8"/>
        <color theme="1"/>
        <rFont val="Times New Roman"/>
        <family val="1"/>
      </rPr>
      <t>0/</t>
    </r>
    <r>
      <rPr>
        <b/>
        <i/>
        <sz val="8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]</t>
    </r>
  </si>
  <si>
    <r>
      <t>f</t>
    </r>
    <r>
      <rPr>
        <b/>
        <i/>
        <sz val="8"/>
        <color theme="1"/>
        <rFont val="Times New Roman"/>
        <family val="1"/>
      </rPr>
      <t>c</t>
    </r>
    <r>
      <rPr>
        <b/>
        <i/>
        <sz val="11"/>
        <color theme="1"/>
        <rFont val="Times New Roman"/>
        <family val="1"/>
      </rPr>
      <t xml:space="preserve">  =</t>
    </r>
  </si>
  <si>
    <r>
      <t>c</t>
    </r>
    <r>
      <rPr>
        <b/>
        <i/>
        <sz val="8"/>
        <color theme="1"/>
        <rFont val="Bell MT"/>
        <family val="1"/>
      </rPr>
      <t>E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</si>
  <si>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$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kWh</t>
    </r>
    <r>
      <rPr>
        <sz val="11"/>
        <color theme="1"/>
        <rFont val="Times New Roman"/>
        <family val="1"/>
      </rPr>
      <t>]</t>
    </r>
  </si>
  <si>
    <r>
      <t>d</t>
    </r>
    <r>
      <rPr>
        <b/>
        <i/>
        <sz val="8"/>
        <color theme="1"/>
        <rFont val="Times New Roman"/>
        <family val="1"/>
      </rPr>
      <t>Al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</si>
  <si>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GreekC"/>
      </rPr>
      <t>r</t>
    </r>
    <r>
      <rPr>
        <b/>
        <i/>
        <sz val="8"/>
        <color theme="1"/>
        <rFont val="Times New Roman"/>
        <family val="1"/>
      </rPr>
      <t>Al</t>
    </r>
    <r>
      <rPr>
        <b/>
        <i/>
        <sz val="11"/>
        <color theme="1"/>
        <rFont val="Times New Roman"/>
        <family val="1"/>
      </rPr>
      <t xml:space="preserve">  =</t>
    </r>
  </si>
  <si>
    <r>
      <t>c</t>
    </r>
    <r>
      <rPr>
        <b/>
        <i/>
        <sz val="8"/>
        <color theme="1"/>
        <rFont val="Times New Roman"/>
        <family val="1"/>
      </rPr>
      <t>Al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</si>
  <si>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b/>
        <sz val="11"/>
        <color theme="1"/>
        <rFont val="GreekC"/>
      </rPr>
      <t>W</t>
    </r>
    <r>
      <rPr>
        <i/>
        <sz val="11"/>
        <color theme="1"/>
        <rFont val="Times New Roman"/>
        <family val="1"/>
      </rPr>
      <t>mm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</si>
  <si>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N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</si>
  <si>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]</t>
    </r>
  </si>
  <si>
    <t>avi  =</t>
  </si>
  <si>
    <r>
      <t>t</t>
    </r>
    <r>
      <rPr>
        <b/>
        <i/>
        <sz val="8"/>
        <color theme="1"/>
        <rFont val="Bell MT"/>
        <family val="1"/>
      </rPr>
      <t>A</t>
    </r>
    <r>
      <rPr>
        <b/>
        <i/>
        <sz val="11"/>
        <color theme="1"/>
        <rFont val="Times New Roman"/>
        <family val="1"/>
      </rPr>
      <t xml:space="preserve">  =</t>
    </r>
  </si>
  <si>
    <r>
      <t>[</t>
    </r>
    <r>
      <rPr>
        <i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</si>
  <si>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A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mm</t>
    </r>
    <r>
      <rPr>
        <sz val="11"/>
        <color theme="1"/>
        <rFont val="Calibri"/>
        <family val="2"/>
      </rPr>
      <t>²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</si>
  <si>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US$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lb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</si>
  <si>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$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US$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</si>
  <si>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US$</t>
    </r>
    <r>
      <rPr>
        <b/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kg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</si>
  <si>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kg/lb</t>
    </r>
    <r>
      <rPr>
        <sz val="11"/>
        <color theme="1"/>
        <rFont val="Times New Roman"/>
        <family val="1"/>
      </rPr>
      <t>]</t>
    </r>
  </si>
  <si>
    <t>Cambio:</t>
  </si>
  <si>
    <t>Valores económicos generales:</t>
  </si>
  <si>
    <r>
      <t>C</t>
    </r>
    <r>
      <rPr>
        <b/>
        <i/>
        <sz val="8"/>
        <color theme="1"/>
        <rFont val="Times New Roman"/>
        <family val="1"/>
      </rPr>
      <t>I</t>
    </r>
    <r>
      <rPr>
        <b/>
        <i/>
        <sz val="11"/>
        <color theme="1"/>
        <rFont val="Times New Roman"/>
        <family val="1"/>
      </rPr>
      <t xml:space="preserve">  =</t>
    </r>
  </si>
  <si>
    <t>Valores operativos:</t>
  </si>
  <si>
    <r>
      <t>i</t>
    </r>
    <r>
      <rPr>
        <b/>
        <i/>
        <sz val="8"/>
        <color theme="1"/>
        <rFont val="Times New Roman"/>
        <family val="1"/>
      </rPr>
      <t>Cu</t>
    </r>
    <r>
      <rPr>
        <b/>
        <i/>
        <sz val="11"/>
        <color theme="1"/>
        <rFont val="Times New Roman"/>
        <family val="1"/>
      </rPr>
      <t xml:space="preserve">  =</t>
    </r>
  </si>
  <si>
    <r>
      <t>i</t>
    </r>
    <r>
      <rPr>
        <b/>
        <i/>
        <sz val="8"/>
        <color theme="1"/>
        <rFont val="Times New Roman"/>
        <family val="1"/>
      </rPr>
      <t>Al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</si>
  <si>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i/>
        <sz val="11"/>
        <color theme="1"/>
        <rFont val="Times New Roman"/>
        <family val="1"/>
      </rPr>
      <t>L</t>
    </r>
    <r>
      <rPr>
        <b/>
        <i/>
        <sz val="8"/>
        <color theme="1"/>
        <rFont val="Times New Roman"/>
        <family val="1"/>
      </rPr>
      <t>cu</t>
    </r>
    <r>
      <rPr>
        <sz val="11"/>
        <color theme="1"/>
        <rFont val="Times New Roman"/>
        <family val="1"/>
      </rPr>
      <t xml:space="preserve"> [</t>
    </r>
    <r>
      <rPr>
        <i/>
        <sz val="11"/>
        <color theme="1"/>
        <rFont val="Times New Roman"/>
        <family val="1"/>
      </rPr>
      <t>km</t>
    </r>
    <r>
      <rPr>
        <sz val="11"/>
        <color theme="1"/>
        <rFont val="Times New Roman"/>
        <family val="1"/>
      </rPr>
      <t>]</t>
    </r>
  </si>
  <si>
    <r>
      <t>[</t>
    </r>
    <r>
      <rPr>
        <i/>
        <sz val="11"/>
        <color theme="1"/>
        <rFont val="Times New Roman"/>
        <family val="1"/>
      </rPr>
      <t>km/kV</t>
    </r>
    <r>
      <rPr>
        <i/>
        <sz val="8"/>
        <color theme="1"/>
        <rFont val="Times New Roman"/>
        <family val="1"/>
      </rPr>
      <t>FF</t>
    </r>
    <r>
      <rPr>
        <sz val="11"/>
        <color theme="1"/>
        <rFont val="Calibri"/>
        <family val="2"/>
        <scheme val="minor"/>
      </rPr>
      <t>]/u[%]</t>
    </r>
  </si>
  <si>
    <r>
      <t>U</t>
    </r>
    <r>
      <rPr>
        <b/>
        <i/>
        <sz val="8"/>
        <color theme="1"/>
        <rFont val="Times New Roman"/>
        <family val="1"/>
      </rPr>
      <t xml:space="preserve">n,FF,0 </t>
    </r>
    <r>
      <rPr>
        <b/>
        <sz val="8"/>
        <color theme="1"/>
        <rFont val="Times New Roman"/>
        <family val="1"/>
      </rPr>
      <t>[</t>
    </r>
    <r>
      <rPr>
        <b/>
        <i/>
        <sz val="8"/>
        <color theme="1"/>
        <rFont val="Times New Roman"/>
        <family val="1"/>
      </rPr>
      <t>kV</t>
    </r>
    <r>
      <rPr>
        <b/>
        <sz val="8"/>
        <color theme="1"/>
        <rFont val="Times New Roman"/>
        <family val="1"/>
      </rPr>
      <t>]</t>
    </r>
  </si>
  <si>
    <r>
      <t xml:space="preserve">DISTANCIA ECONÓMICA EN FUNCIÓN DE LA CAÍDA DE TENSIÓN TRIFÁSICA NOMINAL PARA CONDUCTORES DE </t>
    </r>
    <r>
      <rPr>
        <b/>
        <i/>
        <sz val="11"/>
        <color theme="1"/>
        <rFont val="Times New Roman"/>
        <family val="1"/>
      </rPr>
      <t>Al</t>
    </r>
  </si>
  <si>
    <r>
      <t xml:space="preserve">DISTANCIA ECONÓMICA EN FUNCIÓN DE LA CAÍDA DE TENSIÓN TRIFÁSICA NOMINAL PARA CONDUCTORES DE </t>
    </r>
    <r>
      <rPr>
        <b/>
        <i/>
        <sz val="11"/>
        <color theme="1"/>
        <rFont val="Times New Roman"/>
        <family val="1"/>
      </rPr>
      <t>Cu</t>
    </r>
  </si>
  <si>
    <t>Conductores de cobre:</t>
  </si>
  <si>
    <t>Conductores de aluminio:</t>
  </si>
  <si>
    <r>
      <rPr>
        <b/>
        <sz val="11"/>
        <color theme="1"/>
        <rFont val="Times New Roman"/>
        <family val="1"/>
      </rPr>
      <t>Δ</t>
    </r>
    <r>
      <rPr>
        <b/>
        <i/>
        <sz val="11"/>
        <color theme="1"/>
        <rFont val="Times New Roman"/>
        <family val="1"/>
      </rPr>
      <t xml:space="preserve">u </t>
    </r>
    <r>
      <rPr>
        <sz val="11"/>
        <color theme="1"/>
        <rFont val="Times New Roman"/>
        <family val="1"/>
      </rPr>
      <t>[%]</t>
    </r>
    <r>
      <rPr>
        <b/>
        <i/>
        <sz val="11"/>
        <color theme="1"/>
        <rFont val="Times New Roman"/>
        <family val="1"/>
      </rPr>
      <t xml:space="preserve">  =</t>
    </r>
  </si>
  <si>
    <r>
      <rPr>
        <b/>
        <sz val="11"/>
        <color theme="1"/>
        <rFont val="Times New Roman"/>
        <family val="1"/>
      </rPr>
      <t>Δ</t>
    </r>
    <r>
      <rPr>
        <b/>
        <i/>
        <sz val="11"/>
        <color theme="1"/>
        <rFont val="Times New Roman"/>
        <family val="1"/>
      </rPr>
      <t>u [%]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</si>
</sst>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"/>
    <numFmt numFmtId="165" formatCode="#,##0.0000"/>
    <numFmt numFmtId="166" formatCode="0.000000"/>
    <numFmt numFmtId="167" formatCode="#,##0.0"/>
    <numFmt numFmtId="168" formatCode="#,##0.000"/>
    <numFmt numFmtId="169" formatCode="0.00000E+00"/>
    <numFmt numFmtId="170" formatCode="0.0000"/>
    <numFmt numFmtId="171" formatCode="0.0"/>
    <numFmt numFmtId="172" formatCode="0.0E+00"/>
    <numFmt numFmtId="173" formatCode="0.00000"/>
    <numFmt numFmtId="174" formatCode="#,##0.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GreekS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GreekS"/>
    </font>
    <font>
      <sz val="8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11"/>
      <color theme="1"/>
      <name val="Calibri"/>
      <family val="2"/>
    </font>
    <font>
      <sz val="8"/>
      <name val="Arial"/>
      <family val="2"/>
    </font>
    <font>
      <sz val="8"/>
      <name val="GreekS"/>
    </font>
    <font>
      <sz val="8"/>
      <name val="Arial"/>
      <family val="2"/>
    </font>
    <font>
      <b/>
      <i/>
      <sz val="8"/>
      <name val="Times New Roman"/>
      <family val="1"/>
    </font>
    <font>
      <b/>
      <sz val="8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GreekC"/>
    </font>
    <font>
      <b/>
      <sz val="8"/>
      <color theme="1"/>
      <name val="GreekC"/>
    </font>
    <font>
      <i/>
      <sz val="11"/>
      <color theme="1"/>
      <name val="Calibri"/>
      <family val="2"/>
    </font>
    <font>
      <b/>
      <i/>
      <sz val="8"/>
      <color theme="1"/>
      <name val="Bell MT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/>
    <xf numFmtId="4" fontId="0" fillId="0" borderId="0" xfId="0" applyNumberFormat="1" applyAlignment="1">
      <alignment horizontal="center"/>
    </xf>
    <xf numFmtId="0" fontId="0" fillId="0" borderId="1" xfId="0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 vertical="center"/>
    </xf>
    <xf numFmtId="164" fontId="0" fillId="2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3" fillId="0" borderId="9" xfId="0" applyFon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/>
    <xf numFmtId="167" fontId="0" fillId="0" borderId="11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7" fillId="0" borderId="0" xfId="0" applyFont="1" applyAlignment="1">
      <alignment horizontal="right" vertical="center"/>
    </xf>
    <xf numFmtId="3" fontId="16" fillId="0" borderId="0" xfId="0" applyNumberFormat="1" applyFont="1"/>
    <xf numFmtId="0" fontId="18" fillId="0" borderId="0" xfId="0" applyFont="1" applyAlignment="1">
      <alignment horizontal="right" vertical="center"/>
    </xf>
    <xf numFmtId="3" fontId="16" fillId="0" borderId="0" xfId="0" applyNumberFormat="1" applyFont="1" applyFill="1" applyAlignment="1">
      <alignment horizontal="right"/>
    </xf>
    <xf numFmtId="17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Fill="1" applyAlignment="1">
      <alignment vertical="center" textRotation="91"/>
    </xf>
    <xf numFmtId="3" fontId="18" fillId="0" borderId="0" xfId="0" applyNumberFormat="1" applyFont="1" applyFill="1" applyAlignment="1">
      <alignment horizontal="center" vertical="center" textRotation="9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 textRotation="91"/>
    </xf>
    <xf numFmtId="0" fontId="19" fillId="0" borderId="0" xfId="0" applyFont="1" applyFill="1" applyAlignment="1">
      <alignment horizontal="left" vertical="center" textRotation="91"/>
    </xf>
    <xf numFmtId="0" fontId="16" fillId="0" borderId="0" xfId="0" applyFont="1" applyAlignment="1">
      <alignment vertical="center"/>
    </xf>
    <xf numFmtId="3" fontId="20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6" fillId="0" borderId="0" xfId="0" applyFont="1"/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28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right"/>
    </xf>
    <xf numFmtId="2" fontId="0" fillId="0" borderId="11" xfId="0" applyNumberForma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26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71" fontId="0" fillId="0" borderId="29" xfId="0" applyNumberFormat="1" applyBorder="1" applyAlignment="1">
      <alignment horizontal="center"/>
    </xf>
    <xf numFmtId="171" fontId="0" fillId="0" borderId="30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8" fontId="0" fillId="0" borderId="22" xfId="0" applyNumberForma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0" fillId="0" borderId="11" xfId="0" applyBorder="1" applyAlignment="1"/>
    <xf numFmtId="0" fontId="0" fillId="0" borderId="33" xfId="0" applyBorder="1" applyAlignment="1">
      <alignment horizontal="center"/>
    </xf>
    <xf numFmtId="4" fontId="0" fillId="0" borderId="33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0" fontId="4" fillId="0" borderId="34" xfId="0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171" fontId="0" fillId="0" borderId="34" xfId="0" applyNumberFormat="1" applyBorder="1" applyAlignment="1">
      <alignment horizontal="center"/>
    </xf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6" fillId="2" borderId="12" xfId="0" applyFont="1" applyFill="1" applyBorder="1" applyAlignment="1" applyProtection="1">
      <alignment horizontal="center"/>
      <protection locked="0"/>
    </xf>
    <xf numFmtId="3" fontId="0" fillId="2" borderId="1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Distribución</a:t>
            </a:r>
            <a:r>
              <a:rPr lang="en-US" sz="1400" baseline="0"/>
              <a:t> campo eléctrico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5966395129334525E-2"/>
          <c:y val="0.11691955172270133"/>
          <c:w val="0.85735185909536671"/>
          <c:h val="0.76810481545365272"/>
        </c:manualLayout>
      </c:layout>
      <c:scatterChart>
        <c:scatterStyle val="smoothMarker"/>
        <c:varyColors val="0"/>
        <c:ser>
          <c:idx val="0"/>
          <c:order val="0"/>
          <c:tx>
            <c:v>Distrubución en eje x</c:v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'Campos (2 cond. par.)'!$B$24:$B$104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 formatCode="General">
                  <c:v>0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  <c:pt idx="54" formatCode="General">
                  <c:v>14</c:v>
                </c:pt>
                <c:pt idx="55" formatCode="General">
                  <c:v>15</c:v>
                </c:pt>
                <c:pt idx="56" formatCode="General">
                  <c:v>16</c:v>
                </c:pt>
                <c:pt idx="57" formatCode="General">
                  <c:v>17</c:v>
                </c:pt>
                <c:pt idx="58" formatCode="General">
                  <c:v>18</c:v>
                </c:pt>
                <c:pt idx="59" formatCode="General">
                  <c:v>19</c:v>
                </c:pt>
                <c:pt idx="60" formatCode="General">
                  <c:v>20</c:v>
                </c:pt>
                <c:pt idx="61" formatCode="General">
                  <c:v>21</c:v>
                </c:pt>
                <c:pt idx="62" formatCode="General">
                  <c:v>22</c:v>
                </c:pt>
                <c:pt idx="63" formatCode="General">
                  <c:v>23</c:v>
                </c:pt>
                <c:pt idx="64" formatCode="General">
                  <c:v>24</c:v>
                </c:pt>
                <c:pt idx="65" formatCode="General">
                  <c:v>25</c:v>
                </c:pt>
                <c:pt idx="66" formatCode="General">
                  <c:v>26</c:v>
                </c:pt>
                <c:pt idx="67" formatCode="General">
                  <c:v>27</c:v>
                </c:pt>
                <c:pt idx="68" formatCode="General">
                  <c:v>28</c:v>
                </c:pt>
                <c:pt idx="69" formatCode="General">
                  <c:v>29</c:v>
                </c:pt>
                <c:pt idx="70" formatCode="General">
                  <c:v>30</c:v>
                </c:pt>
                <c:pt idx="71" formatCode="General">
                  <c:v>31</c:v>
                </c:pt>
                <c:pt idx="72" formatCode="General">
                  <c:v>32</c:v>
                </c:pt>
                <c:pt idx="73" formatCode="General">
                  <c:v>33</c:v>
                </c:pt>
                <c:pt idx="74" formatCode="General">
                  <c:v>34</c:v>
                </c:pt>
                <c:pt idx="75" formatCode="General">
                  <c:v>35</c:v>
                </c:pt>
                <c:pt idx="76" formatCode="General">
                  <c:v>36</c:v>
                </c:pt>
                <c:pt idx="77" formatCode="General">
                  <c:v>37</c:v>
                </c:pt>
                <c:pt idx="78" formatCode="General">
                  <c:v>38</c:v>
                </c:pt>
                <c:pt idx="79" formatCode="General">
                  <c:v>39</c:v>
                </c:pt>
                <c:pt idx="80" formatCode="General">
                  <c:v>40</c:v>
                </c:pt>
              </c:numCache>
            </c:numRef>
          </c:xVal>
          <c:yVal>
            <c:numRef>
              <c:f>'Campos (2 cond. par.)'!$C$24:$C$104</c:f>
              <c:numCache>
                <c:formatCode>#,##0.00</c:formatCode>
                <c:ptCount val="81"/>
                <c:pt idx="0">
                  <c:v>-6.7781992861048551E-2</c:v>
                </c:pt>
                <c:pt idx="1">
                  <c:v>-7.1913765574029134E-2</c:v>
                </c:pt>
                <c:pt idx="2">
                  <c:v>-7.6456308600444431E-2</c:v>
                </c:pt>
                <c:pt idx="3">
                  <c:v>-8.1468741419529533E-2</c:v>
                </c:pt>
                <c:pt idx="4">
                  <c:v>-8.7021699518152917E-2</c:v>
                </c:pt>
                <c:pt idx="5">
                  <c:v>-9.3200240183941754E-2</c:v>
                </c:pt>
                <c:pt idx="6">
                  <c:v>-0.10010766937050672</c:v>
                </c:pt>
                <c:pt idx="7">
                  <c:v>-0.10787064836104369</c:v>
                </c:pt>
                <c:pt idx="8">
                  <c:v>-0.11664610786475817</c:v>
                </c:pt>
                <c:pt idx="9">
                  <c:v>-0.12663076111948612</c:v>
                </c:pt>
                <c:pt idx="10">
                  <c:v>-0.13807442990213595</c:v>
                </c:pt>
                <c:pt idx="11">
                  <c:v>-0.15129909120769766</c:v>
                </c:pt>
                <c:pt idx="12">
                  <c:v>-0.1667267266260139</c:v>
                </c:pt>
                <c:pt idx="13">
                  <c:v>-0.18492111147607498</c:v>
                </c:pt>
                <c:pt idx="14">
                  <c:v>-0.20665241725929442</c:v>
                </c:pt>
                <c:pt idx="15">
                  <c:v>-0.23300060045985435</c:v>
                </c:pt>
                <c:pt idx="16">
                  <c:v>-0.26552774981179988</c:v>
                </c:pt>
                <c:pt idx="17">
                  <c:v>-0.30657973744717693</c:v>
                </c:pt>
                <c:pt idx="18">
                  <c:v>-0.35984648719668644</c:v>
                </c:pt>
                <c:pt idx="19">
                  <c:v>-0.43148259344417478</c:v>
                </c:pt>
                <c:pt idx="20">
                  <c:v>-0.53257280105109572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0.74560192147153415</c:v>
                </c:pt>
                <c:pt idx="31">
                  <c:v>0.64722389016626225</c:v>
                </c:pt>
                <c:pt idx="32">
                  <c:v>0.57888347940336504</c:v>
                </c:pt>
                <c:pt idx="33">
                  <c:v>0.52954681922694191</c:v>
                </c:pt>
                <c:pt idx="34">
                  <c:v>0.49312296393619992</c:v>
                </c:pt>
                <c:pt idx="35">
                  <c:v>0.46600120091970887</c:v>
                </c:pt>
                <c:pt idx="36">
                  <c:v>0.44593416355953003</c:v>
                </c:pt>
                <c:pt idx="37">
                  <c:v>0.43148259344417489</c:v>
                </c:pt>
                <c:pt idx="38">
                  <c:v>0.42172054381874102</c:v>
                </c:pt>
                <c:pt idx="39">
                  <c:v>0.41607250082116864</c:v>
                </c:pt>
                <c:pt idx="40">
                  <c:v>0.41422328970640787</c:v>
                </c:pt>
                <c:pt idx="41">
                  <c:v>0.41607250082116864</c:v>
                </c:pt>
                <c:pt idx="42">
                  <c:v>0.42172054381874102</c:v>
                </c:pt>
                <c:pt idx="43">
                  <c:v>0.43148259344417489</c:v>
                </c:pt>
                <c:pt idx="44">
                  <c:v>0.44593416355953003</c:v>
                </c:pt>
                <c:pt idx="45">
                  <c:v>0.46600120091970887</c:v>
                </c:pt>
                <c:pt idx="46">
                  <c:v>0.49312296393619992</c:v>
                </c:pt>
                <c:pt idx="47">
                  <c:v>0.52954681922694191</c:v>
                </c:pt>
                <c:pt idx="48">
                  <c:v>0.57888347940336504</c:v>
                </c:pt>
                <c:pt idx="49">
                  <c:v>0.64722389016626225</c:v>
                </c:pt>
                <c:pt idx="50">
                  <c:v>0.74560192147153415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-0.53257280105109572</c:v>
                </c:pt>
                <c:pt idx="61">
                  <c:v>-0.43148259344417478</c:v>
                </c:pt>
                <c:pt idx="62">
                  <c:v>-0.35984648719668644</c:v>
                </c:pt>
                <c:pt idx="63">
                  <c:v>-0.30657973744717693</c:v>
                </c:pt>
                <c:pt idx="64">
                  <c:v>-0.26552774981179988</c:v>
                </c:pt>
                <c:pt idx="65">
                  <c:v>-0.23300060045985435</c:v>
                </c:pt>
                <c:pt idx="66">
                  <c:v>-0.20665241725929442</c:v>
                </c:pt>
                <c:pt idx="67">
                  <c:v>-0.18492111147607498</c:v>
                </c:pt>
                <c:pt idx="68">
                  <c:v>-0.1667267266260139</c:v>
                </c:pt>
                <c:pt idx="69">
                  <c:v>-0.15129909120769766</c:v>
                </c:pt>
                <c:pt idx="70">
                  <c:v>-0.13807442990213595</c:v>
                </c:pt>
                <c:pt idx="71">
                  <c:v>-0.12663076111948612</c:v>
                </c:pt>
                <c:pt idx="72">
                  <c:v>-0.11664610786475817</c:v>
                </c:pt>
                <c:pt idx="73">
                  <c:v>-0.10787064836104369</c:v>
                </c:pt>
                <c:pt idx="74">
                  <c:v>-0.10010766937050672</c:v>
                </c:pt>
                <c:pt idx="75">
                  <c:v>-9.3200240183941754E-2</c:v>
                </c:pt>
                <c:pt idx="76">
                  <c:v>-8.7021699518152917E-2</c:v>
                </c:pt>
                <c:pt idx="77">
                  <c:v>-8.1468741419529533E-2</c:v>
                </c:pt>
                <c:pt idx="78">
                  <c:v>-7.6456308600444431E-2</c:v>
                </c:pt>
                <c:pt idx="79">
                  <c:v>-7.1913765574029134E-2</c:v>
                </c:pt>
                <c:pt idx="80">
                  <c:v>-6.7781992861048551E-2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DD-4AFF-A57F-235F7E8FE479}"/>
            </c:ext>
          </c:extLst>
        </c:ser>
        <c:ser>
          <c:idx val="1"/>
          <c:order val="1"/>
          <c:tx>
            <c:v>Distribución en eje y</c:v>
          </c:tx>
          <c:spPr>
            <a:ln w="19050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'Campos (2 cond. par.)'!$B$24:$B$104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 formatCode="General">
                  <c:v>0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  <c:pt idx="54" formatCode="General">
                  <c:v>14</c:v>
                </c:pt>
                <c:pt idx="55" formatCode="General">
                  <c:v>15</c:v>
                </c:pt>
                <c:pt idx="56" formatCode="General">
                  <c:v>16</c:v>
                </c:pt>
                <c:pt idx="57" formatCode="General">
                  <c:v>17</c:v>
                </c:pt>
                <c:pt idx="58" formatCode="General">
                  <c:v>18</c:v>
                </c:pt>
                <c:pt idx="59" formatCode="General">
                  <c:v>19</c:v>
                </c:pt>
                <c:pt idx="60" formatCode="General">
                  <c:v>20</c:v>
                </c:pt>
                <c:pt idx="61" formatCode="General">
                  <c:v>21</c:v>
                </c:pt>
                <c:pt idx="62" formatCode="General">
                  <c:v>22</c:v>
                </c:pt>
                <c:pt idx="63" formatCode="General">
                  <c:v>23</c:v>
                </c:pt>
                <c:pt idx="64" formatCode="General">
                  <c:v>24</c:v>
                </c:pt>
                <c:pt idx="65" formatCode="General">
                  <c:v>25</c:v>
                </c:pt>
                <c:pt idx="66" formatCode="General">
                  <c:v>26</c:v>
                </c:pt>
                <c:pt idx="67" formatCode="General">
                  <c:v>27</c:v>
                </c:pt>
                <c:pt idx="68" formatCode="General">
                  <c:v>28</c:v>
                </c:pt>
                <c:pt idx="69" formatCode="General">
                  <c:v>29</c:v>
                </c:pt>
                <c:pt idx="70" formatCode="General">
                  <c:v>30</c:v>
                </c:pt>
                <c:pt idx="71" formatCode="General">
                  <c:v>31</c:v>
                </c:pt>
                <c:pt idx="72" formatCode="General">
                  <c:v>32</c:v>
                </c:pt>
                <c:pt idx="73" formatCode="General">
                  <c:v>33</c:v>
                </c:pt>
                <c:pt idx="74" formatCode="General">
                  <c:v>34</c:v>
                </c:pt>
                <c:pt idx="75" formatCode="General">
                  <c:v>35</c:v>
                </c:pt>
                <c:pt idx="76" formatCode="General">
                  <c:v>36</c:v>
                </c:pt>
                <c:pt idx="77" formatCode="General">
                  <c:v>37</c:v>
                </c:pt>
                <c:pt idx="78" formatCode="General">
                  <c:v>38</c:v>
                </c:pt>
                <c:pt idx="79" formatCode="General">
                  <c:v>39</c:v>
                </c:pt>
                <c:pt idx="80" formatCode="General">
                  <c:v>40</c:v>
                </c:pt>
              </c:numCache>
            </c:numRef>
          </c:xVal>
          <c:yVal>
            <c:numRef>
              <c:f>'Campos (2 cond. par.)'!$D$24:$D$104</c:f>
              <c:numCache>
                <c:formatCode>#,##0.00</c:formatCode>
                <c:ptCount val="81"/>
                <c:pt idx="0">
                  <c:v>0.14544350706777937</c:v>
                </c:pt>
                <c:pt idx="1">
                  <c:v>0.14869749516709724</c:v>
                </c:pt>
                <c:pt idx="2">
                  <c:v>0.15208892988846809</c:v>
                </c:pt>
                <c:pt idx="3">
                  <c:v>0.1556258061014627</c:v>
                </c:pt>
                <c:pt idx="4">
                  <c:v>0.15931664988708</c:v>
                </c:pt>
                <c:pt idx="5">
                  <c:v>0.16317054773630357</c:v>
                </c:pt>
                <c:pt idx="6">
                  <c:v>0.16719717422580641</c:v>
                </c:pt>
                <c:pt idx="7">
                  <c:v>0.17140681687863393</c:v>
                </c:pt>
                <c:pt idx="8">
                  <c:v>0.17581039647513108</c:v>
                </c:pt>
                <c:pt idx="9">
                  <c:v>0.18041948050693141</c:v>
                </c:pt>
                <c:pt idx="10">
                  <c:v>0.18524628672942339</c:v>
                </c:pt>
                <c:pt idx="11">
                  <c:v>0.19030367282241176</c:v>
                </c:pt>
                <c:pt idx="12">
                  <c:v>0.19560510696194355</c:v>
                </c:pt>
                <c:pt idx="13">
                  <c:v>0.20116461257547566</c:v>
                </c:pt>
                <c:pt idx="14">
                  <c:v>0.2069966786246101</c:v>
                </c:pt>
                <c:pt idx="15">
                  <c:v>0.21311612435317351</c:v>
                </c:pt>
                <c:pt idx="16">
                  <c:v>0.21953790446902635</c:v>
                </c:pt>
                <c:pt idx="17">
                  <c:v>0.22627683711876428</c:v>
                </c:pt>
                <c:pt idx="18">
                  <c:v>0.23334723271576802</c:v>
                </c:pt>
                <c:pt idx="19">
                  <c:v>0.2407623967053345</c:v>
                </c:pt>
                <c:pt idx="20">
                  <c:v>0.24853397382384473</c:v>
                </c:pt>
                <c:pt idx="21">
                  <c:v>0.25667109566298874</c:v>
                </c:pt>
                <c:pt idx="22">
                  <c:v>0.26517928804774266</c:v>
                </c:pt>
                <c:pt idx="23">
                  <c:v>0.27405909105505266</c:v>
                </c:pt>
                <c:pt idx="24">
                  <c:v>0.28330434437073876</c:v>
                </c:pt>
                <c:pt idx="25">
                  <c:v>0.29290009707680081</c:v>
                </c:pt>
                <c:pt idx="26">
                  <c:v>0.30282011816876164</c:v>
                </c:pt>
                <c:pt idx="27">
                  <c:v>0.31302401786841627</c:v>
                </c:pt>
                <c:pt idx="28">
                  <c:v>0.32345404707661818</c:v>
                </c:pt>
                <c:pt idx="29">
                  <c:v>0.3340317302190326</c:v>
                </c:pt>
                <c:pt idx="30">
                  <c:v>0.34465461012180659</c:v>
                </c:pt>
                <c:pt idx="31">
                  <c:v>0.35519354058862251</c:v>
                </c:pt>
                <c:pt idx="32">
                  <c:v>0.36549113797624233</c:v>
                </c:pt>
                <c:pt idx="33">
                  <c:v>0.37536216132532124</c:v>
                </c:pt>
                <c:pt idx="34">
                  <c:v>0.38459666931421171</c:v>
                </c:pt>
                <c:pt idx="35">
                  <c:v>0.39296671660800853</c:v>
                </c:pt>
                <c:pt idx="36">
                  <c:v>0.40023701531090061</c:v>
                </c:pt>
                <c:pt idx="37">
                  <c:v>0.40617935330722521</c:v>
                </c:pt>
                <c:pt idx="38">
                  <c:v>0.41058968186953754</c:v>
                </c:pt>
                <c:pt idx="39">
                  <c:v>0.41330585050759217</c:v>
                </c:pt>
                <c:pt idx="40">
                  <c:v>0.41422328970640793</c:v>
                </c:pt>
                <c:pt idx="41">
                  <c:v>0.41330585050759217</c:v>
                </c:pt>
                <c:pt idx="42">
                  <c:v>0.41058968186953754</c:v>
                </c:pt>
                <c:pt idx="43">
                  <c:v>0.40617935330722521</c:v>
                </c:pt>
                <c:pt idx="44">
                  <c:v>0.40023701531090061</c:v>
                </c:pt>
                <c:pt idx="45">
                  <c:v>0.39296671660800853</c:v>
                </c:pt>
                <c:pt idx="46">
                  <c:v>0.38459666931421171</c:v>
                </c:pt>
                <c:pt idx="47">
                  <c:v>0.37536216132532124</c:v>
                </c:pt>
                <c:pt idx="48">
                  <c:v>0.36549113797624233</c:v>
                </c:pt>
                <c:pt idx="49">
                  <c:v>0.35519354058862251</c:v>
                </c:pt>
                <c:pt idx="50">
                  <c:v>0.34465461012180659</c:v>
                </c:pt>
                <c:pt idx="51">
                  <c:v>0.3340317302190326</c:v>
                </c:pt>
                <c:pt idx="52">
                  <c:v>0.32345404707661818</c:v>
                </c:pt>
                <c:pt idx="53">
                  <c:v>0.31302401786841627</c:v>
                </c:pt>
                <c:pt idx="54">
                  <c:v>0.30282011816876164</c:v>
                </c:pt>
                <c:pt idx="55">
                  <c:v>0.29290009707680081</c:v>
                </c:pt>
                <c:pt idx="56">
                  <c:v>0.28330434437073876</c:v>
                </c:pt>
                <c:pt idx="57">
                  <c:v>0.27405909105505266</c:v>
                </c:pt>
                <c:pt idx="58">
                  <c:v>0.26517928804774266</c:v>
                </c:pt>
                <c:pt idx="59">
                  <c:v>0.25667109566298874</c:v>
                </c:pt>
                <c:pt idx="60">
                  <c:v>0.24853397382384473</c:v>
                </c:pt>
                <c:pt idx="61">
                  <c:v>0.2407623967053345</c:v>
                </c:pt>
                <c:pt idx="62">
                  <c:v>0.23334723271576802</c:v>
                </c:pt>
                <c:pt idx="63">
                  <c:v>0.22627683711876428</c:v>
                </c:pt>
                <c:pt idx="64">
                  <c:v>0.21953790446902635</c:v>
                </c:pt>
                <c:pt idx="65">
                  <c:v>0.21311612435317351</c:v>
                </c:pt>
                <c:pt idx="66">
                  <c:v>0.2069966786246101</c:v>
                </c:pt>
                <c:pt idx="67">
                  <c:v>0.20116461257547566</c:v>
                </c:pt>
                <c:pt idx="68">
                  <c:v>0.19560510696194355</c:v>
                </c:pt>
                <c:pt idx="69">
                  <c:v>0.19030367282241176</c:v>
                </c:pt>
                <c:pt idx="70">
                  <c:v>0.18524628672942339</c:v>
                </c:pt>
                <c:pt idx="71">
                  <c:v>0.18041948050693141</c:v>
                </c:pt>
                <c:pt idx="72">
                  <c:v>0.17581039647513108</c:v>
                </c:pt>
                <c:pt idx="73">
                  <c:v>0.17140681687863393</c:v>
                </c:pt>
                <c:pt idx="74">
                  <c:v>0.16719717422580641</c:v>
                </c:pt>
                <c:pt idx="75">
                  <c:v>0.16317054773630357</c:v>
                </c:pt>
                <c:pt idx="76">
                  <c:v>0.15931664988708</c:v>
                </c:pt>
                <c:pt idx="77">
                  <c:v>0.1556258061014627</c:v>
                </c:pt>
                <c:pt idx="78">
                  <c:v>0.15208892988846809</c:v>
                </c:pt>
                <c:pt idx="79">
                  <c:v>0.14869749516709724</c:v>
                </c:pt>
                <c:pt idx="80">
                  <c:v>0.14544350706777937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DD-4AFF-A57F-235F7E8FE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42528"/>
        <c:axId val="115635328"/>
      </c:scatterChart>
      <c:valAx>
        <c:axId val="115942528"/>
        <c:scaling>
          <c:orientation val="minMax"/>
          <c:max val="40"/>
          <c:min val="-4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Distancia al centro de la línea [mm]</a:t>
                </a:r>
              </a:p>
            </c:rich>
          </c:tx>
          <c:layout>
            <c:manualLayout>
              <c:xMode val="edge"/>
              <c:yMode val="edge"/>
              <c:x val="0.27927166771540168"/>
              <c:y val="0.9420458553791887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5635328"/>
        <c:crossesAt val="-0.8"/>
        <c:crossBetween val="midCat"/>
        <c:majorUnit val="5"/>
      </c:valAx>
      <c:valAx>
        <c:axId val="115635328"/>
        <c:scaling>
          <c:orientation val="minMax"/>
          <c:max val="0.8"/>
          <c:min val="-0.6000000000000000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Campo eléctrico [kV/mm]</a:t>
                </a:r>
              </a:p>
            </c:rich>
          </c:tx>
          <c:layout>
            <c:manualLayout>
              <c:xMode val="edge"/>
              <c:yMode val="edge"/>
              <c:x val="3.6955380577427824E-2"/>
              <c:y val="0.33204432779235921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115942528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2.1371065117940163E-2"/>
          <c:y val="0.13991917676957047"/>
          <c:w val="0.35479192530739279"/>
          <c:h val="0.12756905386826844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Distribución campo magnético</a:t>
            </a:r>
          </a:p>
        </c:rich>
      </c:tx>
      <c:layout>
        <c:manualLayout>
          <c:xMode val="edge"/>
          <c:yMode val="edge"/>
          <c:x val="0.25250364222830679"/>
          <c:y val="2.1505376344086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29336235778303"/>
          <c:y val="0.11591680072249032"/>
          <c:w val="0.84967081058712168"/>
          <c:h val="0.69824767871757965"/>
        </c:manualLayout>
      </c:layout>
      <c:scatterChart>
        <c:scatterStyle val="smoothMarker"/>
        <c:varyColors val="0"/>
        <c:ser>
          <c:idx val="0"/>
          <c:order val="0"/>
          <c:tx>
            <c:v>Distribución en eje x</c:v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'Campos (2 cond. par.)'!$F$24:$F$104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  <c:pt idx="59">
                  <c:v>19</c:v>
                </c:pt>
                <c:pt idx="60">
                  <c:v>20</c:v>
                </c:pt>
                <c:pt idx="61">
                  <c:v>21</c:v>
                </c:pt>
                <c:pt idx="62">
                  <c:v>22</c:v>
                </c:pt>
                <c:pt idx="63">
                  <c:v>23</c:v>
                </c:pt>
                <c:pt idx="64">
                  <c:v>24</c:v>
                </c:pt>
                <c:pt idx="65">
                  <c:v>25</c:v>
                </c:pt>
                <c:pt idx="66">
                  <c:v>26</c:v>
                </c:pt>
                <c:pt idx="67">
                  <c:v>27</c:v>
                </c:pt>
                <c:pt idx="68">
                  <c:v>28</c:v>
                </c:pt>
                <c:pt idx="69">
                  <c:v>29</c:v>
                </c:pt>
                <c:pt idx="70">
                  <c:v>30</c:v>
                </c:pt>
                <c:pt idx="71">
                  <c:v>31</c:v>
                </c:pt>
                <c:pt idx="72">
                  <c:v>32</c:v>
                </c:pt>
                <c:pt idx="73">
                  <c:v>33</c:v>
                </c:pt>
                <c:pt idx="74">
                  <c:v>34</c:v>
                </c:pt>
                <c:pt idx="75">
                  <c:v>35</c:v>
                </c:pt>
                <c:pt idx="76">
                  <c:v>36</c:v>
                </c:pt>
                <c:pt idx="77">
                  <c:v>37</c:v>
                </c:pt>
                <c:pt idx="78">
                  <c:v>38</c:v>
                </c:pt>
                <c:pt idx="79">
                  <c:v>39</c:v>
                </c:pt>
                <c:pt idx="80">
                  <c:v>40</c:v>
                </c:pt>
              </c:numCache>
            </c:numRef>
          </c:xVal>
          <c:yVal>
            <c:numRef>
              <c:f>'Campos (2 cond. par.)'!$G$24:$G$104</c:f>
              <c:numCache>
                <c:formatCode>#,##0.00</c:formatCode>
                <c:ptCount val="81"/>
                <c:pt idx="0">
                  <c:v>-1.3889885942565412</c:v>
                </c:pt>
                <c:pt idx="1">
                  <c:v>-1.4736568804805121</c:v>
                </c:pt>
                <c:pt idx="2">
                  <c:v>-1.5667426719464677</c:v>
                </c:pt>
                <c:pt idx="3">
                  <c:v>-1.6694574450198814</c:v>
                </c:pt>
                <c:pt idx="4">
                  <c:v>-1.7832486620940655</c:v>
                </c:pt>
                <c:pt idx="5">
                  <c:v>-1.9098593171027436</c:v>
                </c:pt>
                <c:pt idx="6">
                  <c:v>-2.0514063556420448</c:v>
                </c:pt>
                <c:pt idx="7">
                  <c:v>-2.210485320720768</c:v>
                </c:pt>
                <c:pt idx="8">
                  <c:v>-2.3903120364239601</c:v>
                </c:pt>
                <c:pt idx="9">
                  <c:v>-2.5949175504113371</c:v>
                </c:pt>
                <c:pt idx="10">
                  <c:v>-2.8294212105225838</c:v>
                </c:pt>
                <c:pt idx="11">
                  <c:v>-3.1004209693226361</c:v>
                </c:pt>
                <c:pt idx="12">
                  <c:v>-3.416564073529059</c:v>
                </c:pt>
                <c:pt idx="13">
                  <c:v>-3.7894034069498899</c:v>
                </c:pt>
                <c:pt idx="14">
                  <c:v>-4.2347213239528703</c:v>
                </c:pt>
                <c:pt idx="15">
                  <c:v>-4.7746482927568588</c:v>
                </c:pt>
                <c:pt idx="16">
                  <c:v>-5.4411946356203531</c:v>
                </c:pt>
                <c:pt idx="17">
                  <c:v>-6.2824319641537638</c:v>
                </c:pt>
                <c:pt idx="18">
                  <c:v>-7.3739741973078932</c:v>
                </c:pt>
                <c:pt idx="19">
                  <c:v>-8.8419412828830719</c:v>
                </c:pt>
                <c:pt idx="20">
                  <c:v>-10.913481812015679</c:v>
                </c:pt>
                <c:pt idx="30">
                  <c:v>15.278874536821952</c:v>
                </c:pt>
                <c:pt idx="31">
                  <c:v>13.262911924324611</c:v>
                </c:pt>
                <c:pt idx="32">
                  <c:v>11.862480230451824</c:v>
                </c:pt>
                <c:pt idx="33">
                  <c:v>10.851473392629229</c:v>
                </c:pt>
                <c:pt idx="34">
                  <c:v>10.105075751866371</c:v>
                </c:pt>
                <c:pt idx="35">
                  <c:v>9.5492965855137211</c:v>
                </c:pt>
                <c:pt idx="36">
                  <c:v>9.1380828569509287</c:v>
                </c:pt>
                <c:pt idx="37">
                  <c:v>8.8419412828830755</c:v>
                </c:pt>
                <c:pt idx="38">
                  <c:v>8.6418973624558539</c:v>
                </c:pt>
                <c:pt idx="39">
                  <c:v>8.5261576656372515</c:v>
                </c:pt>
                <c:pt idx="40">
                  <c:v>8.4882636315677527</c:v>
                </c:pt>
                <c:pt idx="41">
                  <c:v>8.5261576656372515</c:v>
                </c:pt>
                <c:pt idx="42">
                  <c:v>8.6418973624558539</c:v>
                </c:pt>
                <c:pt idx="43">
                  <c:v>8.8419412828830755</c:v>
                </c:pt>
                <c:pt idx="44">
                  <c:v>9.1380828569509287</c:v>
                </c:pt>
                <c:pt idx="45">
                  <c:v>9.5492965855137211</c:v>
                </c:pt>
                <c:pt idx="46">
                  <c:v>10.105075751866371</c:v>
                </c:pt>
                <c:pt idx="47">
                  <c:v>10.851473392629229</c:v>
                </c:pt>
                <c:pt idx="48">
                  <c:v>11.862480230451824</c:v>
                </c:pt>
                <c:pt idx="49">
                  <c:v>13.262911924324611</c:v>
                </c:pt>
                <c:pt idx="50">
                  <c:v>15.278874536821952</c:v>
                </c:pt>
                <c:pt idx="60">
                  <c:v>-10.913481812015679</c:v>
                </c:pt>
                <c:pt idx="61">
                  <c:v>-8.8419412828830719</c:v>
                </c:pt>
                <c:pt idx="62">
                  <c:v>-7.3739741973078932</c:v>
                </c:pt>
                <c:pt idx="63">
                  <c:v>-6.2824319641537638</c:v>
                </c:pt>
                <c:pt idx="64">
                  <c:v>-5.4411946356203531</c:v>
                </c:pt>
                <c:pt idx="65">
                  <c:v>-4.7746482927568588</c:v>
                </c:pt>
                <c:pt idx="66">
                  <c:v>-4.2347213239528703</c:v>
                </c:pt>
                <c:pt idx="67">
                  <c:v>-3.7894034069498899</c:v>
                </c:pt>
                <c:pt idx="68">
                  <c:v>-3.416564073529059</c:v>
                </c:pt>
                <c:pt idx="69">
                  <c:v>-3.1004209693226361</c:v>
                </c:pt>
                <c:pt idx="70">
                  <c:v>-2.8294212105225838</c:v>
                </c:pt>
                <c:pt idx="71">
                  <c:v>-2.5949175504113371</c:v>
                </c:pt>
                <c:pt idx="72">
                  <c:v>-2.3903120364239601</c:v>
                </c:pt>
                <c:pt idx="73">
                  <c:v>-2.210485320720768</c:v>
                </c:pt>
                <c:pt idx="74">
                  <c:v>-2.0514063556420448</c:v>
                </c:pt>
                <c:pt idx="75">
                  <c:v>-1.9098593171027436</c:v>
                </c:pt>
                <c:pt idx="76">
                  <c:v>-1.7832486620940655</c:v>
                </c:pt>
                <c:pt idx="77">
                  <c:v>-1.6694574450198814</c:v>
                </c:pt>
                <c:pt idx="78">
                  <c:v>-1.5667426719464677</c:v>
                </c:pt>
                <c:pt idx="79">
                  <c:v>-1.4736568804805121</c:v>
                </c:pt>
                <c:pt idx="80">
                  <c:v>-1.3889885942565412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BD-4F47-83C3-F565D66CB448}"/>
            </c:ext>
          </c:extLst>
        </c:ser>
        <c:ser>
          <c:idx val="1"/>
          <c:order val="1"/>
          <c:tx>
            <c:v>Distribución en eje y</c:v>
          </c:tx>
          <c:spPr>
            <a:ln w="19050">
              <a:solidFill>
                <a:srgbClr val="FFC000"/>
              </a:solidFill>
              <a:prstDash val="dash"/>
            </a:ln>
          </c:spPr>
          <c:marker>
            <c:symbol val="none"/>
          </c:marker>
          <c:xVal>
            <c:numRef>
              <c:f>'Campos (2 cond. par.)'!$F$24:$F$104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  <c:pt idx="59">
                  <c:v>19</c:v>
                </c:pt>
                <c:pt idx="60">
                  <c:v>20</c:v>
                </c:pt>
                <c:pt idx="61">
                  <c:v>21</c:v>
                </c:pt>
                <c:pt idx="62">
                  <c:v>22</c:v>
                </c:pt>
                <c:pt idx="63">
                  <c:v>23</c:v>
                </c:pt>
                <c:pt idx="64">
                  <c:v>24</c:v>
                </c:pt>
                <c:pt idx="65">
                  <c:v>25</c:v>
                </c:pt>
                <c:pt idx="66">
                  <c:v>26</c:v>
                </c:pt>
                <c:pt idx="67">
                  <c:v>27</c:v>
                </c:pt>
                <c:pt idx="68">
                  <c:v>28</c:v>
                </c:pt>
                <c:pt idx="69">
                  <c:v>29</c:v>
                </c:pt>
                <c:pt idx="70">
                  <c:v>30</c:v>
                </c:pt>
                <c:pt idx="71">
                  <c:v>31</c:v>
                </c:pt>
                <c:pt idx="72">
                  <c:v>32</c:v>
                </c:pt>
                <c:pt idx="73">
                  <c:v>33</c:v>
                </c:pt>
                <c:pt idx="74">
                  <c:v>34</c:v>
                </c:pt>
                <c:pt idx="75">
                  <c:v>35</c:v>
                </c:pt>
                <c:pt idx="76">
                  <c:v>36</c:v>
                </c:pt>
                <c:pt idx="77">
                  <c:v>37</c:v>
                </c:pt>
                <c:pt idx="78">
                  <c:v>38</c:v>
                </c:pt>
                <c:pt idx="79">
                  <c:v>39</c:v>
                </c:pt>
                <c:pt idx="80">
                  <c:v>40</c:v>
                </c:pt>
              </c:numCache>
            </c:numRef>
          </c:xVal>
          <c:yVal>
            <c:numRef>
              <c:f>'Campos (2 cond. par.)'!$H$24:$H$104</c:f>
              <c:numCache>
                <c:formatCode>#,##0.00</c:formatCode>
                <c:ptCount val="81"/>
                <c:pt idx="0">
                  <c:v>2.9804283394256488</c:v>
                </c:pt>
                <c:pt idx="1">
                  <c:v>3.0471090633911491</c:v>
                </c:pt>
                <c:pt idx="2">
                  <c:v>3.1166063435287574</c:v>
                </c:pt>
                <c:pt idx="3">
                  <c:v>3.1890840107053142</c:v>
                </c:pt>
                <c:pt idx="4">
                  <c:v>3.2647167813722122</c:v>
                </c:pt>
                <c:pt idx="5">
                  <c:v>3.3436908559022269</c:v>
                </c:pt>
                <c:pt idx="6">
                  <c:v>3.4262044857200467</c:v>
                </c:pt>
                <c:pt idx="7">
                  <c:v>3.512468482747396</c:v>
                </c:pt>
                <c:pt idx="8">
                  <c:v>3.6027066356145454</c:v>
                </c:pt>
                <c:pt idx="9">
                  <c:v>3.697155985359462</c:v>
                </c:pt>
                <c:pt idx="10">
                  <c:v>3.7960668982249439</c:v>
                </c:pt>
                <c:pt idx="11">
                  <c:v>3.8997028537848943</c:v>
                </c:pt>
                <c:pt idx="12">
                  <c:v>4.008339841902183</c:v>
                </c:pt>
                <c:pt idx="13">
                  <c:v>4.1222652306515428</c:v>
                </c:pt>
                <c:pt idx="14">
                  <c:v>4.2417759278333849</c:v>
                </c:pt>
                <c:pt idx="15">
                  <c:v>4.3671756093914489</c:v>
                </c:pt>
                <c:pt idx="16">
                  <c:v>4.4987707271984512</c:v>
                </c:pt>
                <c:pt idx="17">
                  <c:v>4.6368649347136746</c:v>
                </c:pt>
                <c:pt idx="18">
                  <c:v>4.7817514809273867</c:v>
                </c:pt>
                <c:pt idx="19">
                  <c:v>4.9337030210239377</c:v>
                </c:pt>
                <c:pt idx="20">
                  <c:v>5.0929581789406502</c:v>
                </c:pt>
                <c:pt idx="30">
                  <c:v>7.062662253063162</c:v>
                </c:pt>
                <c:pt idx="31">
                  <c:v>7.2786260156524154</c:v>
                </c:pt>
                <c:pt idx="32">
                  <c:v>7.4896443807950757</c:v>
                </c:pt>
                <c:pt idx="33">
                  <c:v>7.6919213907616797</c:v>
                </c:pt>
                <c:pt idx="34">
                  <c:v>7.8811549279997202</c:v>
                </c:pt>
                <c:pt idx="35">
                  <c:v>8.0526739367179268</c:v>
                </c:pt>
                <c:pt idx="36">
                  <c:v>8.2016568973673216</c:v>
                </c:pt>
                <c:pt idx="37">
                  <c:v>8.3234272872853694</c:v>
                </c:pt>
                <c:pt idx="38">
                  <c:v>8.4138037399596595</c:v>
                </c:pt>
                <c:pt idx="39">
                  <c:v>8.469463467552341</c:v>
                </c:pt>
                <c:pt idx="40">
                  <c:v>8.4882636315677527</c:v>
                </c:pt>
                <c:pt idx="41">
                  <c:v>8.469463467552341</c:v>
                </c:pt>
                <c:pt idx="42">
                  <c:v>8.4138037399596595</c:v>
                </c:pt>
                <c:pt idx="43">
                  <c:v>8.3234272872853694</c:v>
                </c:pt>
                <c:pt idx="44">
                  <c:v>8.2016568973673216</c:v>
                </c:pt>
                <c:pt idx="45">
                  <c:v>8.0526739367179268</c:v>
                </c:pt>
                <c:pt idx="46">
                  <c:v>7.8811549279997202</c:v>
                </c:pt>
                <c:pt idx="47">
                  <c:v>7.6919213907616797</c:v>
                </c:pt>
                <c:pt idx="48">
                  <c:v>7.4896443807950757</c:v>
                </c:pt>
                <c:pt idx="49">
                  <c:v>7.2786260156524154</c:v>
                </c:pt>
                <c:pt idx="50">
                  <c:v>7.062662253063162</c:v>
                </c:pt>
                <c:pt idx="60">
                  <c:v>5.0929581789406502</c:v>
                </c:pt>
                <c:pt idx="61">
                  <c:v>4.9337030210239377</c:v>
                </c:pt>
                <c:pt idx="62">
                  <c:v>4.7817514809273867</c:v>
                </c:pt>
                <c:pt idx="63">
                  <c:v>4.6368649347136746</c:v>
                </c:pt>
                <c:pt idx="64">
                  <c:v>4.4987707271984512</c:v>
                </c:pt>
                <c:pt idx="65">
                  <c:v>4.3671756093914489</c:v>
                </c:pt>
                <c:pt idx="66">
                  <c:v>4.2417759278333849</c:v>
                </c:pt>
                <c:pt idx="67">
                  <c:v>4.1222652306515428</c:v>
                </c:pt>
                <c:pt idx="68">
                  <c:v>4.008339841902183</c:v>
                </c:pt>
                <c:pt idx="69">
                  <c:v>3.8997028537848943</c:v>
                </c:pt>
                <c:pt idx="70">
                  <c:v>3.7960668982249439</c:v>
                </c:pt>
                <c:pt idx="71">
                  <c:v>3.697155985359462</c:v>
                </c:pt>
                <c:pt idx="72">
                  <c:v>3.6027066356145454</c:v>
                </c:pt>
                <c:pt idx="73">
                  <c:v>3.512468482747396</c:v>
                </c:pt>
                <c:pt idx="74">
                  <c:v>3.4262044857200467</c:v>
                </c:pt>
                <c:pt idx="75">
                  <c:v>3.3436908559022269</c:v>
                </c:pt>
                <c:pt idx="76">
                  <c:v>3.2647167813722122</c:v>
                </c:pt>
                <c:pt idx="77">
                  <c:v>3.1890840107053142</c:v>
                </c:pt>
                <c:pt idx="78">
                  <c:v>3.1166063435287574</c:v>
                </c:pt>
                <c:pt idx="79">
                  <c:v>3.0471090633911491</c:v>
                </c:pt>
                <c:pt idx="80">
                  <c:v>2.9804283394256488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BD-4F47-83C3-F565D66CB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896"/>
        <c:axId val="115858816"/>
      </c:scatterChart>
      <c:valAx>
        <c:axId val="115856896"/>
        <c:scaling>
          <c:orientation val="minMax"/>
          <c:max val="40"/>
          <c:min val="-4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Distancia al centro de la línea [mm]</a:t>
                </a:r>
              </a:p>
            </c:rich>
          </c:tx>
          <c:layout>
            <c:manualLayout>
              <c:xMode val="edge"/>
              <c:yMode val="edge"/>
              <c:x val="0.3060362918997977"/>
              <c:y val="0.9037702142070951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5858816"/>
        <c:crossesAt val="-15"/>
        <c:crossBetween val="midCat"/>
        <c:majorUnit val="5"/>
      </c:valAx>
      <c:valAx>
        <c:axId val="11585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Distribución campo magnético [A/mm]</a:t>
                </a:r>
              </a:p>
            </c:rich>
          </c:tx>
          <c:layout>
            <c:manualLayout>
              <c:xMode val="edge"/>
              <c:yMode val="edge"/>
              <c:x val="2.4962840768014149E-2"/>
              <c:y val="0.2107030169615894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5856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7899298764760224E-2"/>
          <c:y val="0.11977450399345244"/>
          <c:w val="0.34945142656304029"/>
          <c:h val="0.1117054722998334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</c:spPr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n-US" sz="1400" baseline="0"/>
              <a:t>DISTRIBUCIÓN  DE  LA  POTENCIA  POR  UNIDAD  DE  SUPERFICIE </a:t>
            </a:r>
          </a:p>
        </c:rich>
      </c:tx>
      <c:layout>
        <c:manualLayout>
          <c:xMode val="edge"/>
          <c:yMode val="edge"/>
          <c:x val="0.20461224489795918"/>
          <c:y val="2.55591054313099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23242630385488"/>
          <c:y val="0.21510234543365789"/>
          <c:w val="0.83596507936507924"/>
          <c:h val="0.59718514418924473"/>
        </c:manualLayout>
      </c:layout>
      <c:scatterChart>
        <c:scatterStyle val="smoothMarker"/>
        <c:varyColors val="0"/>
        <c:ser>
          <c:idx val="0"/>
          <c:order val="0"/>
          <c:tx>
            <c:v>Distribución en eje x</c:v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'Potencia (2 cond. par.)'!$B$24:$B$104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 formatCode="General">
                  <c:v>0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  <c:pt idx="54" formatCode="General">
                  <c:v>14</c:v>
                </c:pt>
                <c:pt idx="55" formatCode="General">
                  <c:v>15</c:v>
                </c:pt>
                <c:pt idx="56" formatCode="General">
                  <c:v>16</c:v>
                </c:pt>
                <c:pt idx="57" formatCode="General">
                  <c:v>17</c:v>
                </c:pt>
                <c:pt idx="58" formatCode="General">
                  <c:v>18</c:v>
                </c:pt>
                <c:pt idx="59" formatCode="General">
                  <c:v>19</c:v>
                </c:pt>
                <c:pt idx="60" formatCode="General">
                  <c:v>20</c:v>
                </c:pt>
                <c:pt idx="61" formatCode="General">
                  <c:v>21</c:v>
                </c:pt>
                <c:pt idx="62" formatCode="General">
                  <c:v>22</c:v>
                </c:pt>
                <c:pt idx="63" formatCode="General">
                  <c:v>23</c:v>
                </c:pt>
                <c:pt idx="64" formatCode="General">
                  <c:v>24</c:v>
                </c:pt>
                <c:pt idx="65" formatCode="General">
                  <c:v>25</c:v>
                </c:pt>
                <c:pt idx="66" formatCode="General">
                  <c:v>26</c:v>
                </c:pt>
                <c:pt idx="67" formatCode="General">
                  <c:v>27</c:v>
                </c:pt>
                <c:pt idx="68" formatCode="General">
                  <c:v>28</c:v>
                </c:pt>
                <c:pt idx="69" formatCode="General">
                  <c:v>29</c:v>
                </c:pt>
                <c:pt idx="70" formatCode="General">
                  <c:v>30</c:v>
                </c:pt>
                <c:pt idx="71" formatCode="General">
                  <c:v>31</c:v>
                </c:pt>
                <c:pt idx="72" formatCode="General">
                  <c:v>32</c:v>
                </c:pt>
                <c:pt idx="73" formatCode="General">
                  <c:v>33</c:v>
                </c:pt>
                <c:pt idx="74" formatCode="General">
                  <c:v>34</c:v>
                </c:pt>
                <c:pt idx="75" formatCode="General">
                  <c:v>35</c:v>
                </c:pt>
                <c:pt idx="76" formatCode="General">
                  <c:v>36</c:v>
                </c:pt>
                <c:pt idx="77" formatCode="General">
                  <c:v>37</c:v>
                </c:pt>
                <c:pt idx="78" formatCode="General">
                  <c:v>38</c:v>
                </c:pt>
                <c:pt idx="79" formatCode="General">
                  <c:v>39</c:v>
                </c:pt>
                <c:pt idx="80" formatCode="General">
                  <c:v>40</c:v>
                </c:pt>
              </c:numCache>
            </c:numRef>
          </c:xVal>
          <c:yVal>
            <c:numRef>
              <c:f>'Potencia (2 cond. par.)'!$C$24:$C$104</c:f>
              <c:numCache>
                <c:formatCode>#,##0.00</c:formatCode>
                <c:ptCount val="81"/>
                <c:pt idx="0">
                  <c:v>9.414841497997474E-2</c:v>
                </c:pt>
                <c:pt idx="1">
                  <c:v>0.10597621543943066</c:v>
                </c:pt>
                <c:pt idx="2">
                  <c:v>0.11978736122382404</c:v>
                </c:pt>
                <c:pt idx="3">
                  <c:v>0.1360085968992332</c:v>
                </c:pt>
                <c:pt idx="4">
                  <c:v>0.15518132923889802</c:v>
                </c:pt>
                <c:pt idx="5">
                  <c:v>0.17799934707151471</c:v>
                </c:pt>
                <c:pt idx="6">
                  <c:v>0.20536150919516999</c:v>
                </c:pt>
                <c:pt idx="7">
                  <c:v>0.23844648473871893</c:v>
                </c:pt>
                <c:pt idx="8">
                  <c:v>0.27882059563113903</c:v>
                </c:pt>
                <c:pt idx="9">
                  <c:v>0.32859638445090017</c:v>
                </c:pt>
                <c:pt idx="10">
                  <c:v>0.39067072059591723</c:v>
                </c:pt>
                <c:pt idx="11">
                  <c:v>0.46909087501980407</c:v>
                </c:pt>
                <c:pt idx="12">
                  <c:v>0.56963254428753995</c:v>
                </c:pt>
                <c:pt idx="13">
                  <c:v>0.70074068984439908</c:v>
                </c:pt>
                <c:pt idx="14">
                  <c:v>0.87511539801434024</c:v>
                </c:pt>
                <c:pt idx="15">
                  <c:v>1.1124959191969666</c:v>
                </c:pt>
                <c:pt idx="16">
                  <c:v>1.4447881678843091</c:v>
                </c:pt>
                <c:pt idx="17">
                  <c:v>1.9260663421000135</c:v>
                </c:pt>
                <c:pt idx="18">
                  <c:v>2.6534987115802515</c:v>
                </c:pt>
                <c:pt idx="19">
                  <c:v>3.8151437558195029</c:v>
                </c:pt>
                <c:pt idx="20">
                  <c:v>5.812223577845379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11.391958212576947</c:v>
                </c:pt>
                <c:pt idx="31">
                  <c:v>8.584073450593884</c:v>
                </c:pt>
                <c:pt idx="32">
                  <c:v>6.8669938301575852</c:v>
                </c:pt>
                <c:pt idx="33">
                  <c:v>5.7463632189926006</c:v>
                </c:pt>
                <c:pt idx="34">
                  <c:v>4.9830449055601704</c:v>
                </c:pt>
                <c:pt idx="35">
                  <c:v>4.4499836767878707</c:v>
                </c:pt>
                <c:pt idx="36">
                  <c:v>4.0749833353520941</c:v>
                </c:pt>
                <c:pt idx="37">
                  <c:v>3.8151437558195043</c:v>
                </c:pt>
                <c:pt idx="38">
                  <c:v>3.6444656553206283</c:v>
                </c:pt>
                <c:pt idx="39">
                  <c:v>3.5474997423372687</c:v>
                </c:pt>
                <c:pt idx="40">
                  <c:v>3.5160364853632551</c:v>
                </c:pt>
                <c:pt idx="41">
                  <c:v>3.5474997423372687</c:v>
                </c:pt>
                <c:pt idx="42">
                  <c:v>3.6444656553206283</c:v>
                </c:pt>
                <c:pt idx="43">
                  <c:v>3.8151437558195043</c:v>
                </c:pt>
                <c:pt idx="44">
                  <c:v>4.0749833353520941</c:v>
                </c:pt>
                <c:pt idx="45">
                  <c:v>4.4499836767878707</c:v>
                </c:pt>
                <c:pt idx="46">
                  <c:v>4.9830449055601704</c:v>
                </c:pt>
                <c:pt idx="47">
                  <c:v>5.7463632189926006</c:v>
                </c:pt>
                <c:pt idx="48">
                  <c:v>6.8669938301575852</c:v>
                </c:pt>
                <c:pt idx="49">
                  <c:v>8.584073450593884</c:v>
                </c:pt>
                <c:pt idx="50">
                  <c:v>11.391958212576947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5.812223577845379</c:v>
                </c:pt>
                <c:pt idx="61">
                  <c:v>3.8151437558195029</c:v>
                </c:pt>
                <c:pt idx="62">
                  <c:v>2.6534987115802515</c:v>
                </c:pt>
                <c:pt idx="63">
                  <c:v>1.9260663421000135</c:v>
                </c:pt>
                <c:pt idx="64">
                  <c:v>1.4447881678843091</c:v>
                </c:pt>
                <c:pt idx="65">
                  <c:v>1.1124959191969666</c:v>
                </c:pt>
                <c:pt idx="66">
                  <c:v>0.87511539801434024</c:v>
                </c:pt>
                <c:pt idx="67">
                  <c:v>0.70074068984439908</c:v>
                </c:pt>
                <c:pt idx="68">
                  <c:v>0.56963254428753995</c:v>
                </c:pt>
                <c:pt idx="69">
                  <c:v>0.46909087501980407</c:v>
                </c:pt>
                <c:pt idx="70">
                  <c:v>0.39067072059591723</c:v>
                </c:pt>
                <c:pt idx="71">
                  <c:v>0.32859638445090017</c:v>
                </c:pt>
                <c:pt idx="72">
                  <c:v>0.27882059563113903</c:v>
                </c:pt>
                <c:pt idx="73">
                  <c:v>0.23844648473871893</c:v>
                </c:pt>
                <c:pt idx="74">
                  <c:v>0.20536150919516999</c:v>
                </c:pt>
                <c:pt idx="75">
                  <c:v>0.17799934707151471</c:v>
                </c:pt>
                <c:pt idx="76">
                  <c:v>0.15518132923889802</c:v>
                </c:pt>
                <c:pt idx="77">
                  <c:v>0.1360085968992332</c:v>
                </c:pt>
                <c:pt idx="78">
                  <c:v>0.11978736122382404</c:v>
                </c:pt>
                <c:pt idx="79">
                  <c:v>0.10597621543943066</c:v>
                </c:pt>
                <c:pt idx="80">
                  <c:v>9.414841497997474E-2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BA-4B7F-9B45-8FD03FFDF018}"/>
            </c:ext>
          </c:extLst>
        </c:ser>
        <c:ser>
          <c:idx val="1"/>
          <c:order val="1"/>
          <c:tx>
            <c:v>Distribución en eje y</c:v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'Potencia (2 cond. par.)'!$B$24:$B$104</c:f>
              <c:numCache>
                <c:formatCode>0</c:formatCode>
                <c:ptCount val="81"/>
                <c:pt idx="0">
                  <c:v>-40</c:v>
                </c:pt>
                <c:pt idx="1">
                  <c:v>-39</c:v>
                </c:pt>
                <c:pt idx="2">
                  <c:v>-38</c:v>
                </c:pt>
                <c:pt idx="3">
                  <c:v>-37</c:v>
                </c:pt>
                <c:pt idx="4">
                  <c:v>-36</c:v>
                </c:pt>
                <c:pt idx="5">
                  <c:v>-35</c:v>
                </c:pt>
                <c:pt idx="6">
                  <c:v>-34</c:v>
                </c:pt>
                <c:pt idx="7">
                  <c:v>-33</c:v>
                </c:pt>
                <c:pt idx="8">
                  <c:v>-32</c:v>
                </c:pt>
                <c:pt idx="9">
                  <c:v>-31</c:v>
                </c:pt>
                <c:pt idx="10">
                  <c:v>-30</c:v>
                </c:pt>
                <c:pt idx="11">
                  <c:v>-29</c:v>
                </c:pt>
                <c:pt idx="12">
                  <c:v>-28</c:v>
                </c:pt>
                <c:pt idx="13">
                  <c:v>-27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 formatCode="General">
                  <c:v>0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  <c:pt idx="54" formatCode="General">
                  <c:v>14</c:v>
                </c:pt>
                <c:pt idx="55" formatCode="General">
                  <c:v>15</c:v>
                </c:pt>
                <c:pt idx="56" formatCode="General">
                  <c:v>16</c:v>
                </c:pt>
                <c:pt idx="57" formatCode="General">
                  <c:v>17</c:v>
                </c:pt>
                <c:pt idx="58" formatCode="General">
                  <c:v>18</c:v>
                </c:pt>
                <c:pt idx="59" formatCode="General">
                  <c:v>19</c:v>
                </c:pt>
                <c:pt idx="60" formatCode="General">
                  <c:v>20</c:v>
                </c:pt>
                <c:pt idx="61" formatCode="General">
                  <c:v>21</c:v>
                </c:pt>
                <c:pt idx="62" formatCode="General">
                  <c:v>22</c:v>
                </c:pt>
                <c:pt idx="63" formatCode="General">
                  <c:v>23</c:v>
                </c:pt>
                <c:pt idx="64" formatCode="General">
                  <c:v>24</c:v>
                </c:pt>
                <c:pt idx="65" formatCode="General">
                  <c:v>25</c:v>
                </c:pt>
                <c:pt idx="66" formatCode="General">
                  <c:v>26</c:v>
                </c:pt>
                <c:pt idx="67" formatCode="General">
                  <c:v>27</c:v>
                </c:pt>
                <c:pt idx="68" formatCode="General">
                  <c:v>28</c:v>
                </c:pt>
                <c:pt idx="69" formatCode="General">
                  <c:v>29</c:v>
                </c:pt>
                <c:pt idx="70" formatCode="General">
                  <c:v>30</c:v>
                </c:pt>
                <c:pt idx="71" formatCode="General">
                  <c:v>31</c:v>
                </c:pt>
                <c:pt idx="72" formatCode="General">
                  <c:v>32</c:v>
                </c:pt>
                <c:pt idx="73" formatCode="General">
                  <c:v>33</c:v>
                </c:pt>
                <c:pt idx="74" formatCode="General">
                  <c:v>34</c:v>
                </c:pt>
                <c:pt idx="75" formatCode="General">
                  <c:v>35</c:v>
                </c:pt>
                <c:pt idx="76" formatCode="General">
                  <c:v>36</c:v>
                </c:pt>
                <c:pt idx="77" formatCode="General">
                  <c:v>37</c:v>
                </c:pt>
                <c:pt idx="78" formatCode="General">
                  <c:v>38</c:v>
                </c:pt>
                <c:pt idx="79" formatCode="General">
                  <c:v>39</c:v>
                </c:pt>
                <c:pt idx="80" formatCode="General">
                  <c:v>40</c:v>
                </c:pt>
              </c:numCache>
            </c:numRef>
          </c:xVal>
          <c:yVal>
            <c:numRef>
              <c:f>'Potencia (2 cond. par.)'!$D$24:$D$104</c:f>
              <c:numCache>
                <c:formatCode>#,##0.00</c:formatCode>
                <c:ptCount val="81"/>
                <c:pt idx="0">
                  <c:v>6.8182656287867766E-2</c:v>
                </c:pt>
                <c:pt idx="1">
                  <c:v>7.5293729985336622E-2</c:v>
                </c:pt>
                <c:pt idx="2">
                  <c:v>8.3342352946567888E-2</c:v>
                </c:pt>
                <c:pt idx="3">
                  <c:v>9.2477473896586337E-2</c:v>
                </c:pt>
                <c:pt idx="4">
                  <c:v>0.10287546478872876</c:v>
                </c:pt>
                <c:pt idx="5">
                  <c:v>0.11474575153683464</c:v>
                </c:pt>
                <c:pt idx="6">
                  <c:v>0.12833767284841804</c:v>
                </c:pt>
                <c:pt idx="7">
                  <c:v>0.14394882767928951</c:v>
                </c:pt>
                <c:pt idx="8">
                  <c:v>0.16193521209634523</c:v>
                </c:pt>
                <c:pt idx="9">
                  <c:v>0.18272347992140275</c:v>
                </c:pt>
                <c:pt idx="10">
                  <c:v>0.20682567560960322</c:v>
                </c:pt>
                <c:pt idx="11">
                  <c:v>0.23485675937585235</c:v>
                </c:pt>
                <c:pt idx="12">
                  <c:v>0.2675551339531938</c:v>
                </c:pt>
                <c:pt idx="13">
                  <c:v>0.30580612348344488</c:v>
                </c:pt>
                <c:pt idx="14">
                  <c:v>0.35066784161480141</c:v>
                </c:pt>
                <c:pt idx="15">
                  <c:v>0.40339795370314951</c:v>
                </c:pt>
                <c:pt idx="16">
                  <c:v>0.46547824684431993</c:v>
                </c:pt>
                <c:pt idx="17">
                  <c:v>0.53863134807064816</c:v>
                </c:pt>
                <c:pt idx="18">
                  <c:v>0.62482000228697177</c:v>
                </c:pt>
                <c:pt idx="19">
                  <c:v>0.72621374862922483</c:v>
                </c:pt>
                <c:pt idx="20">
                  <c:v>0.84510075760956571</c:v>
                </c:pt>
                <c:pt idx="21">
                  <c:v>0.98371529114495371</c:v>
                </c:pt>
                <c:pt idx="22">
                  <c:v>1.1439473208495758</c:v>
                </c:pt>
                <c:pt idx="23">
                  <c:v>1.326907601207004</c:v>
                </c:pt>
                <c:pt idx="24">
                  <c:v>1.5323503333435042</c:v>
                </c:pt>
                <c:pt idx="25">
                  <c:v>1.7580182426816275</c:v>
                </c:pt>
                <c:pt idx="26">
                  <c:v>1.9990717430342739</c:v>
                </c:pt>
                <c:pt idx="27">
                  <c:v>2.2478638530992199</c:v>
                </c:pt>
                <c:pt idx="28">
                  <c:v>2.4943505145880076</c:v>
                </c:pt>
                <c:pt idx="29">
                  <c:v>2.727290581183385</c:v>
                </c:pt>
                <c:pt idx="30">
                  <c:v>2.9360717042724089</c:v>
                </c:pt>
                <c:pt idx="31">
                  <c:v>3.1126385316601057</c:v>
                </c:pt>
                <c:pt idx="32">
                  <c:v>3.2528525990298935</c:v>
                </c:pt>
                <c:pt idx="33">
                  <c:v>3.3568314991044916</c:v>
                </c:pt>
                <c:pt idx="34">
                  <c:v>3.4282727041373393</c:v>
                </c:pt>
                <c:pt idx="35">
                  <c:v>3.4731579916393134</c:v>
                </c:pt>
                <c:pt idx="36">
                  <c:v>3.4983460834400817</c:v>
                </c:pt>
                <c:pt idx="37">
                  <c:v>3.5104198136613971</c:v>
                </c:pt>
                <c:pt idx="38">
                  <c:v>3.5149255952985681</c:v>
                </c:pt>
                <c:pt idx="39">
                  <c:v>3.5159670341625806</c:v>
                </c:pt>
                <c:pt idx="40">
                  <c:v>3.5160364853632551</c:v>
                </c:pt>
                <c:pt idx="41">
                  <c:v>3.5159670341625806</c:v>
                </c:pt>
                <c:pt idx="42">
                  <c:v>3.5149255952985681</c:v>
                </c:pt>
                <c:pt idx="43">
                  <c:v>3.5104198136613971</c:v>
                </c:pt>
                <c:pt idx="44">
                  <c:v>3.4983460834400817</c:v>
                </c:pt>
                <c:pt idx="45">
                  <c:v>3.4731579916393134</c:v>
                </c:pt>
                <c:pt idx="46">
                  <c:v>3.4282727041373393</c:v>
                </c:pt>
                <c:pt idx="47">
                  <c:v>3.3568314991044916</c:v>
                </c:pt>
                <c:pt idx="48">
                  <c:v>3.2528525990298935</c:v>
                </c:pt>
                <c:pt idx="49">
                  <c:v>3.1126385316601057</c:v>
                </c:pt>
                <c:pt idx="50">
                  <c:v>2.9360717042724089</c:v>
                </c:pt>
                <c:pt idx="51">
                  <c:v>2.727290581183385</c:v>
                </c:pt>
                <c:pt idx="52">
                  <c:v>2.4943505145880076</c:v>
                </c:pt>
                <c:pt idx="53">
                  <c:v>2.2478638530992199</c:v>
                </c:pt>
                <c:pt idx="54">
                  <c:v>1.9990717430342739</c:v>
                </c:pt>
                <c:pt idx="55">
                  <c:v>1.7580182426816275</c:v>
                </c:pt>
                <c:pt idx="56">
                  <c:v>1.5323503333435042</c:v>
                </c:pt>
                <c:pt idx="57">
                  <c:v>1.326907601207004</c:v>
                </c:pt>
                <c:pt idx="58">
                  <c:v>1.1439473208495758</c:v>
                </c:pt>
                <c:pt idx="59">
                  <c:v>0.98371529114495371</c:v>
                </c:pt>
                <c:pt idx="60">
                  <c:v>0.84510075760956571</c:v>
                </c:pt>
                <c:pt idx="61">
                  <c:v>0.72621374862922483</c:v>
                </c:pt>
                <c:pt idx="62">
                  <c:v>0.62482000228697177</c:v>
                </c:pt>
                <c:pt idx="63">
                  <c:v>0.53863134807064816</c:v>
                </c:pt>
                <c:pt idx="64">
                  <c:v>0.46547824684431993</c:v>
                </c:pt>
                <c:pt idx="65">
                  <c:v>0.40339795370314951</c:v>
                </c:pt>
                <c:pt idx="66">
                  <c:v>0.35066784161480141</c:v>
                </c:pt>
                <c:pt idx="67">
                  <c:v>0.30580612348344488</c:v>
                </c:pt>
                <c:pt idx="68">
                  <c:v>0.2675551339531938</c:v>
                </c:pt>
                <c:pt idx="69">
                  <c:v>0.23485675937585235</c:v>
                </c:pt>
                <c:pt idx="70">
                  <c:v>0.20682567560960322</c:v>
                </c:pt>
                <c:pt idx="71">
                  <c:v>0.18272347992140275</c:v>
                </c:pt>
                <c:pt idx="72">
                  <c:v>0.16193521209634523</c:v>
                </c:pt>
                <c:pt idx="73">
                  <c:v>0.14394882767928951</c:v>
                </c:pt>
                <c:pt idx="74">
                  <c:v>0.12833767284841804</c:v>
                </c:pt>
                <c:pt idx="75">
                  <c:v>0.11474575153683464</c:v>
                </c:pt>
                <c:pt idx="76">
                  <c:v>0.10287546478872876</c:v>
                </c:pt>
                <c:pt idx="77">
                  <c:v>9.2477473896586337E-2</c:v>
                </c:pt>
                <c:pt idx="78">
                  <c:v>8.3342352946567888E-2</c:v>
                </c:pt>
                <c:pt idx="79">
                  <c:v>7.5293729985336622E-2</c:v>
                </c:pt>
                <c:pt idx="80">
                  <c:v>6.8182656287867766E-2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BA-4B7F-9B45-8FD03FFDF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31456"/>
        <c:axId val="115758208"/>
      </c:scatterChart>
      <c:valAx>
        <c:axId val="115731456"/>
        <c:scaling>
          <c:orientation val="minMax"/>
          <c:max val="40"/>
          <c:min val="-4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Distancia al centro de la línea  [mm]</a:t>
                </a:r>
              </a:p>
            </c:rich>
          </c:tx>
          <c:layout>
            <c:manualLayout>
              <c:xMode val="edge"/>
              <c:yMode val="edge"/>
              <c:x val="0.30401723356009069"/>
              <c:y val="0.917231096911608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5758208"/>
        <c:crosses val="autoZero"/>
        <c:crossBetween val="midCat"/>
        <c:majorUnit val="5"/>
      </c:valAx>
      <c:valAx>
        <c:axId val="115758208"/>
        <c:scaling>
          <c:orientation val="minMax"/>
          <c:max val="12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por unidad de superficie  [kW/mm2]</a:t>
                </a:r>
              </a:p>
            </c:rich>
          </c:tx>
          <c:layout>
            <c:manualLayout>
              <c:xMode val="edge"/>
              <c:yMode val="edge"/>
              <c:x val="2.1125170068027211E-2"/>
              <c:y val="0.18785070396551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5731456"/>
        <c:crosses val="autoZero"/>
        <c:crossBetween val="midCat"/>
        <c:minorUnit val="0.1"/>
      </c:valAx>
    </c:plotArea>
    <c:legend>
      <c:legendPos val="r"/>
      <c:layout>
        <c:manualLayout>
          <c:xMode val="edge"/>
          <c:yMode val="edge"/>
          <c:x val="7.7029705215419492E-2"/>
          <c:y val="0.18770580195047504"/>
          <c:w val="0.34840612244897962"/>
          <c:h val="0.126368603066247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</c:sp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Distribución campo magnético</a:t>
            </a:r>
          </a:p>
        </c:rich>
      </c:tx>
      <c:layout>
        <c:manualLayout>
          <c:xMode val="edge"/>
          <c:yMode val="edge"/>
          <c:x val="0.29728791056979387"/>
          <c:y val="1.73160114135694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75973611406691"/>
          <c:y val="0.11170210941904"/>
          <c:w val="0.82393550567705254"/>
          <c:h val="0.7174364395008217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'Ecuaciones campo (cond.coax.)'!$D$16:$D$166</c:f>
              <c:numCache>
                <c:formatCode>0.0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'Ecuaciones campo (cond.coax.)'!$E$16:$E$166</c:f>
              <c:numCache>
                <c:formatCode>#,##0.0</c:formatCode>
                <c:ptCount val="151"/>
                <c:pt idx="50">
                  <c:v>12.732395447351632</c:v>
                </c:pt>
                <c:pt idx="51">
                  <c:v>12.482740634658462</c:v>
                </c:pt>
                <c:pt idx="52">
                  <c:v>12.2426879301458</c:v>
                </c:pt>
                <c:pt idx="53">
                  <c:v>12.011693818256257</c:v>
                </c:pt>
                <c:pt idx="54">
                  <c:v>11.789255043844104</c:v>
                </c:pt>
                <c:pt idx="55">
                  <c:v>11.574904952137851</c:v>
                </c:pt>
                <c:pt idx="56">
                  <c:v>11.368210220849674</c:v>
                </c:pt>
                <c:pt idx="57">
                  <c:v>11.168767936273365</c:v>
                </c:pt>
                <c:pt idx="58">
                  <c:v>10.97620297185486</c:v>
                </c:pt>
                <c:pt idx="59">
                  <c:v>10.790165633348847</c:v>
                </c:pt>
                <c:pt idx="60">
                  <c:v>10.610329539459697</c:v>
                </c:pt>
                <c:pt idx="61">
                  <c:v>10.436389710943965</c:v>
                </c:pt>
                <c:pt idx="62">
                  <c:v>10.26806084463842</c:v>
                </c:pt>
                <c:pt idx="63">
                  <c:v>10.10507575186638</c:v>
                </c:pt>
                <c:pt idx="64">
                  <c:v>9.9471839432434681</c:v>
                </c:pt>
                <c:pt idx="65">
                  <c:v>9.7941503441166464</c:v>
                </c:pt>
                <c:pt idx="66">
                  <c:v>9.6457541267815472</c:v>
                </c:pt>
                <c:pt idx="67">
                  <c:v>9.5017876472773448</c:v>
                </c:pt>
                <c:pt idx="68">
                  <c:v>9.3620554759938557</c:v>
                </c:pt>
                <c:pt idx="69">
                  <c:v>9.2263735125736552</c:v>
                </c:pt>
                <c:pt idx="70">
                  <c:v>9.0945681766797435</c:v>
                </c:pt>
                <c:pt idx="71">
                  <c:v>8.9664756671490444</c:v>
                </c:pt>
                <c:pt idx="72">
                  <c:v>8.8419412828830861</c:v>
                </c:pt>
                <c:pt idx="73">
                  <c:v>8.7208187995559214</c:v>
                </c:pt>
                <c:pt idx="74">
                  <c:v>8.6029698968592179</c:v>
                </c:pt>
                <c:pt idx="75">
                  <c:v>8.4882636315677633</c:v>
                </c:pt>
                <c:pt idx="76">
                  <c:v>8.3765759522050303</c:v>
                </c:pt>
                <c:pt idx="77">
                  <c:v>8.2677892515270415</c:v>
                </c:pt>
                <c:pt idx="78">
                  <c:v>8.1617919534305425</c:v>
                </c:pt>
                <c:pt idx="79">
                  <c:v>8.0584781312352174</c:v>
                </c:pt>
                <c:pt idx="80">
                  <c:v>7.9577471545947782</c:v>
                </c:pt>
                <c:pt idx="81">
                  <c:v>7.8595033625627444</c:v>
                </c:pt>
                <c:pt idx="82">
                  <c:v>7.7636557605802725</c:v>
                </c:pt>
                <c:pt idx="83">
                  <c:v>7.6701177393684628</c:v>
                </c:pt>
                <c:pt idx="84">
                  <c:v>7.5788068138997904</c:v>
                </c:pt>
                <c:pt idx="85">
                  <c:v>7.4896443807950881</c:v>
                </c:pt>
                <c:pt idx="86">
                  <c:v>7.4025554926463064</c:v>
                </c:pt>
                <c:pt idx="87">
                  <c:v>7.3174686479032465</c:v>
                </c:pt>
                <c:pt idx="88">
                  <c:v>7.234315595086164</c:v>
                </c:pt>
                <c:pt idx="89">
                  <c:v>7.1530311501975561</c:v>
                </c:pt>
                <c:pt idx="90">
                  <c:v>7.0735530263064721</c:v>
                </c:pt>
                <c:pt idx="91">
                  <c:v>6.9958216743690382</c:v>
                </c:pt>
                <c:pt idx="92">
                  <c:v>6.919780134430245</c:v>
                </c:pt>
                <c:pt idx="93">
                  <c:v>6.8453738964256186</c:v>
                </c:pt>
                <c:pt idx="94">
                  <c:v>6.7725507698678982</c:v>
                </c:pt>
                <c:pt idx="95">
                  <c:v>6.7012607617640256</c:v>
                </c:pt>
                <c:pt idx="96">
                  <c:v>6.6314559621623186</c:v>
                </c:pt>
                <c:pt idx="97">
                  <c:v>6.563090436779202</c:v>
                </c:pt>
                <c:pt idx="98">
                  <c:v>6.4961201261998225</c:v>
                </c:pt>
                <c:pt idx="99">
                  <c:v>6.4305027511877038</c:v>
                </c:pt>
                <c:pt idx="100">
                  <c:v>6.3661977236758256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41-471D-923E-2A8126A3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59744"/>
        <c:axId val="117361664"/>
      </c:scatterChart>
      <c:valAx>
        <c:axId val="117359744"/>
        <c:scaling>
          <c:orientation val="minMax"/>
          <c:max val="1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Distancia al centro  [mm]</a:t>
                </a:r>
              </a:p>
            </c:rich>
          </c:tx>
          <c:layout>
            <c:manualLayout>
              <c:xMode val="edge"/>
              <c:yMode val="edge"/>
              <c:x val="0.39425276379836255"/>
              <c:y val="0.8986263426300089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7361664"/>
        <c:crossesAt val="0"/>
        <c:crossBetween val="midCat"/>
        <c:majorUnit val="1"/>
      </c:valAx>
      <c:valAx>
        <c:axId val="117361664"/>
        <c:scaling>
          <c:orientation val="minMax"/>
          <c:max val="14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Campo magnético [A/mm]</a:t>
                </a:r>
              </a:p>
            </c:rich>
          </c:tx>
          <c:layout>
            <c:manualLayout>
              <c:xMode val="edge"/>
              <c:yMode val="edge"/>
              <c:x val="2.1197659839098926E-2"/>
              <c:y val="0.2030960210328182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7359744"/>
        <c:crosses val="autoZero"/>
        <c:crossBetween val="midCat"/>
        <c:majorUnit val="2"/>
      </c:valAx>
    </c:plotArea>
    <c:plotVisOnly val="1"/>
    <c:dispBlanksAs val="gap"/>
    <c:showDLblsOverMax val="0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Distribución</a:t>
            </a:r>
            <a:r>
              <a:rPr lang="en-US" sz="1400" baseline="0"/>
              <a:t> campo eléctrico</a:t>
            </a:r>
            <a:endParaRPr lang="en-US" sz="1400"/>
          </a:p>
        </c:rich>
      </c:tx>
      <c:layout>
        <c:manualLayout>
          <c:xMode val="edge"/>
          <c:yMode val="edge"/>
          <c:x val="0.30348083795798586"/>
          <c:y val="2.1505376344086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93844468415527"/>
          <c:y val="0.11950103011317142"/>
          <c:w val="0.83917790929099012"/>
          <c:h val="0.70505731944797223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'Ecuaciones campo (cond.coax.)'!$B$16:$B$166</c:f>
              <c:numCache>
                <c:formatCode>0.0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'Ecuaciones campo (cond.coax.)'!$C$16:$C$166</c:f>
              <c:numCache>
                <c:formatCode>#,##0.0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5.7707801635558553</c:v>
                </c:pt>
                <c:pt idx="51">
                  <c:v>5.6576276113292705</c:v>
                </c:pt>
                <c:pt idx="52">
                  <c:v>5.5488270803421695</c:v>
                </c:pt>
                <c:pt idx="53">
                  <c:v>5.4441322297696759</c:v>
                </c:pt>
                <c:pt idx="54">
                  <c:v>5.3433149662554227</c:v>
                </c:pt>
                <c:pt idx="55">
                  <c:v>5.2461637850507792</c:v>
                </c:pt>
                <c:pt idx="56">
                  <c:v>5.1524822888891588</c:v>
                </c:pt>
                <c:pt idx="57">
                  <c:v>5.0620878627682959</c:v>
                </c:pt>
                <c:pt idx="58">
                  <c:v>4.9748104858240163</c:v>
                </c:pt>
                <c:pt idx="59">
                  <c:v>4.8904916640303888</c:v>
                </c:pt>
                <c:pt idx="60">
                  <c:v>4.8089834696298821</c:v>
                </c:pt>
                <c:pt idx="61">
                  <c:v>4.730147675045786</c:v>
                </c:pt>
                <c:pt idx="62">
                  <c:v>4.6538549706095642</c:v>
                </c:pt>
                <c:pt idx="63">
                  <c:v>4.5799842567903646</c:v>
                </c:pt>
                <c:pt idx="64">
                  <c:v>4.5084220027780155</c:v>
                </c:pt>
                <c:pt idx="65">
                  <c:v>4.4390616642737388</c:v>
                </c:pt>
                <c:pt idx="66">
                  <c:v>4.371803154208985</c:v>
                </c:pt>
                <c:pt idx="67">
                  <c:v>4.3065523608625824</c:v>
                </c:pt>
                <c:pt idx="68">
                  <c:v>4.2432207084969562</c:v>
                </c:pt>
                <c:pt idx="69">
                  <c:v>4.1817247561998991</c:v>
                </c:pt>
                <c:pt idx="70">
                  <c:v>4.1219858311113295</c:v>
                </c:pt>
                <c:pt idx="71">
                  <c:v>4.0639296926449724</c:v>
                </c:pt>
                <c:pt idx="72">
                  <c:v>4.0074862246915703</c:v>
                </c:pt>
                <c:pt idx="73">
                  <c:v>3.9525891531204529</c:v>
                </c:pt>
                <c:pt idx="74">
                  <c:v>3.8991757861863929</c:v>
                </c:pt>
                <c:pt idx="75">
                  <c:v>3.847186775703908</c:v>
                </c:pt>
                <c:pt idx="76">
                  <c:v>3.796565897076225</c:v>
                </c:pt>
                <c:pt idx="77">
                  <c:v>3.7472598464648454</c:v>
                </c:pt>
                <c:pt idx="78">
                  <c:v>3.6992180535614501</c:v>
                </c:pt>
                <c:pt idx="79">
                  <c:v>3.6523925085796591</c:v>
                </c:pt>
                <c:pt idx="80">
                  <c:v>3.6067376022224136</c:v>
                </c:pt>
                <c:pt idx="81">
                  <c:v>3.5622099775036187</c:v>
                </c:pt>
                <c:pt idx="82">
                  <c:v>3.5187683924121118</c:v>
                </c:pt>
                <c:pt idx="83">
                  <c:v>3.4763735925035317</c:v>
                </c:pt>
                <c:pt idx="84">
                  <c:v>3.4349881925927761</c:v>
                </c:pt>
                <c:pt idx="85">
                  <c:v>3.3945765667975669</c:v>
                </c:pt>
                <c:pt idx="86">
                  <c:v>3.3551047462534087</c:v>
                </c:pt>
                <c:pt idx="87">
                  <c:v>3.3165403238826801</c:v>
                </c:pt>
                <c:pt idx="88">
                  <c:v>3.2788523656567405</c:v>
                </c:pt>
                <c:pt idx="89">
                  <c:v>3.2420113278403728</c:v>
                </c:pt>
                <c:pt idx="90">
                  <c:v>3.2059889797532577</c:v>
                </c:pt>
                <c:pt idx="91">
                  <c:v>3.1707583316241013</c:v>
                </c:pt>
                <c:pt idx="92">
                  <c:v>3.1362935671499264</c:v>
                </c:pt>
                <c:pt idx="93">
                  <c:v>3.1025699804063782</c:v>
                </c:pt>
                <c:pt idx="94">
                  <c:v>3.0695639167850337</c:v>
                </c:pt>
                <c:pt idx="95">
                  <c:v>3.0372527176609814</c:v>
                </c:pt>
                <c:pt idx="96">
                  <c:v>3.0056146685186791</c:v>
                </c:pt>
                <c:pt idx="97">
                  <c:v>2.9746289502865282</c:v>
                </c:pt>
                <c:pt idx="98">
                  <c:v>2.9442755936509517</c:v>
                </c:pt>
                <c:pt idx="99">
                  <c:v>2.9145354361393254</c:v>
                </c:pt>
                <c:pt idx="100">
                  <c:v>2.8853900817779321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35-4E64-AA55-82E6FC9EE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28000"/>
        <c:axId val="117729920"/>
      </c:scatterChart>
      <c:valAx>
        <c:axId val="117728000"/>
        <c:scaling>
          <c:orientation val="minMax"/>
          <c:max val="1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Distancia al centro [mm]</a:t>
                </a:r>
              </a:p>
            </c:rich>
          </c:tx>
          <c:layout>
            <c:manualLayout>
              <c:xMode val="edge"/>
              <c:yMode val="edge"/>
              <c:x val="0.38134894577292228"/>
              <c:y val="0.906501058335450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7729920"/>
        <c:crosses val="autoZero"/>
        <c:crossBetween val="midCat"/>
        <c:majorUnit val="1"/>
      </c:valAx>
      <c:valAx>
        <c:axId val="117729920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Campo eléctrico [kV/mm]</a:t>
                </a:r>
              </a:p>
            </c:rich>
          </c:tx>
          <c:layout>
            <c:manualLayout>
              <c:xMode val="edge"/>
              <c:yMode val="edge"/>
              <c:x val="2.1163959671092775E-2"/>
              <c:y val="0.2169966979933959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11772800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Distribución de la potencia por unidad de superficie</a:t>
            </a:r>
          </a:p>
        </c:rich>
      </c:tx>
      <c:layout>
        <c:manualLayout>
          <c:xMode val="edge"/>
          <c:yMode val="edge"/>
          <c:x val="0.16206480623745559"/>
          <c:y val="2.14362344604179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12995529742306"/>
          <c:y val="0.10826196725409323"/>
          <c:w val="0.82920866422402761"/>
          <c:h val="0.74489138857643789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'Ecuaciones campo (cond.coax.)'!$F$16:$F$166</c:f>
              <c:numCache>
                <c:formatCode>0.0</c:formatCode>
                <c:ptCount val="15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</c:numCache>
            </c:numRef>
          </c:xVal>
          <c:yVal>
            <c:numRef>
              <c:f>'Ecuaciones campo (cond.coax.)'!$G$16:$G$166</c:f>
              <c:numCache>
                <c:formatCode>#,##0.0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73.475855082125676</c:v>
                </c:pt>
                <c:pt idx="51">
                  <c:v>70.622698079705572</c:v>
                </c:pt>
                <c:pt idx="52">
                  <c:v>67.932558322971246</c:v>
                </c:pt>
                <c:pt idx="53">
                  <c:v>65.393249450094061</c:v>
                </c:pt>
                <c:pt idx="54">
                  <c:v>62.993702916774431</c:v>
                </c:pt>
                <c:pt idx="55">
                  <c:v>60.723847175310517</c:v>
                </c:pt>
                <c:pt idx="56">
                  <c:v>58.574501819296657</c:v>
                </c:pt>
                <c:pt idx="57">
                  <c:v>56.537284612285113</c:v>
                </c:pt>
                <c:pt idx="58">
                  <c:v>54.60452963891629</c:v>
                </c:pt>
                <c:pt idx="59">
                  <c:v>52.769215083399715</c:v>
                </c:pt>
                <c:pt idx="60">
                  <c:v>51.02489936258732</c:v>
                </c:pt>
                <c:pt idx="61">
                  <c:v>49.365664527093358</c:v>
                </c:pt>
                <c:pt idx="62">
                  <c:v>47.786066000341954</c:v>
                </c:pt>
                <c:pt idx="63">
                  <c:v>46.281087857222076</c:v>
                </c:pt>
                <c:pt idx="64">
                  <c:v>44.846102955399033</c:v>
                </c:pt>
                <c:pt idx="65">
                  <c:v>43.476837326701656</c:v>
                </c:pt>
                <c:pt idx="66">
                  <c:v>42.169338316187904</c:v>
                </c:pt>
                <c:pt idx="67">
                  <c:v>40.91994602479717</c:v>
                </c:pt>
                <c:pt idx="68">
                  <c:v>39.725267669834459</c:v>
                </c:pt>
                <c:pt idx="69">
                  <c:v>38.582154527476277</c:v>
                </c:pt>
                <c:pt idx="70">
                  <c:v>37.487681164349901</c:v>
                </c:pt>
                <c:pt idx="71">
                  <c:v>36.439126702105639</c:v>
                </c:pt>
                <c:pt idx="72">
                  <c:v>35.433957890685676</c:v>
                </c:pt>
                <c:pt idx="73">
                  <c:v>34.469813793453667</c:v>
                </c:pt>
                <c:pt idx="74">
                  <c:v>33.544491911123913</c:v>
                </c:pt>
                <c:pt idx="75">
                  <c:v>32.655935592055926</c:v>
                </c:pt>
                <c:pt idx="76">
                  <c:v>31.802222594410424</c:v>
                </c:pt>
                <c:pt idx="77">
                  <c:v>30.981554681280922</c:v>
                </c:pt>
                <c:pt idx="78">
                  <c:v>30.192248143542837</c:v>
                </c:pt>
                <c:pt idx="79">
                  <c:v>29.432725157076518</c:v>
                </c:pt>
                <c:pt idx="80">
                  <c:v>28.701505891455405</c:v>
                </c:pt>
                <c:pt idx="81">
                  <c:v>27.997201296344247</c:v>
                </c:pt>
                <c:pt idx="82">
                  <c:v>27.318506499898078</c:v>
                </c:pt>
                <c:pt idx="83">
                  <c:v>26.664194760533409</c:v>
                </c:pt>
                <c:pt idx="84">
                  <c:v>26.033111919687457</c:v>
                </c:pt>
                <c:pt idx="85">
                  <c:v>25.424171308694078</c:v>
                </c:pt>
                <c:pt idx="86">
                  <c:v>24.836349067781864</c:v>
                </c:pt>
                <c:pt idx="87">
                  <c:v>24.268679839518391</c:v>
                </c:pt>
                <c:pt idx="88">
                  <c:v>23.720252802855718</c:v>
                </c:pt>
                <c:pt idx="89">
                  <c:v>23.190208017335529</c:v>
                </c:pt>
                <c:pt idx="90">
                  <c:v>22.677733050038857</c:v>
                </c:pt>
                <c:pt idx="91">
                  <c:v>22.182059860562099</c:v>
                </c:pt>
                <c:pt idx="92">
                  <c:v>21.702461921705432</c:v>
                </c:pt>
                <c:pt idx="93">
                  <c:v>21.238251555707564</c:v>
                </c:pt>
                <c:pt idx="94">
                  <c:v>20.788777467781202</c:v>
                </c:pt>
                <c:pt idx="95">
                  <c:v>20.353422460422685</c:v>
                </c:pt>
                <c:pt idx="96">
                  <c:v>19.931601313510715</c:v>
                </c:pt>
                <c:pt idx="97">
                  <c:v>19.52275881659207</c:v>
                </c:pt>
                <c:pt idx="98">
                  <c:v>19.126367940994879</c:v>
                </c:pt>
                <c:pt idx="99">
                  <c:v>18.741928140527985</c:v>
                </c:pt>
                <c:pt idx="100">
                  <c:v>18.368963770531476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AE-4156-BBB5-AFC820A91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10944"/>
        <c:axId val="116625408"/>
      </c:scatterChart>
      <c:valAx>
        <c:axId val="116610944"/>
        <c:scaling>
          <c:orientation val="minMax"/>
          <c:max val="1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Distancia al centro [mm]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6625408"/>
        <c:crosses val="autoZero"/>
        <c:crossBetween val="midCat"/>
        <c:majorUnit val="1"/>
      </c:valAx>
      <c:valAx>
        <c:axId val="116625408"/>
        <c:scaling>
          <c:orientation val="minMax"/>
          <c:max val="8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por unidad de superficie  [kW/mm²]</a:t>
                </a:r>
              </a:p>
            </c:rich>
          </c:tx>
          <c:layout>
            <c:manualLayout>
              <c:xMode val="edge"/>
              <c:yMode val="edge"/>
              <c:x val="1.2164775358962482E-2"/>
              <c:y val="0.1838266817991853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6610944"/>
        <c:crosses val="autoZero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sz="1400" b="1">
                <a:solidFill>
                  <a:sysClr val="windowText" lastClr="000000"/>
                </a:solidFill>
              </a:rPr>
              <a:t>Tensión, corriente y potencia instantánea sinusoidal</a:t>
            </a:r>
          </a:p>
        </c:rich>
      </c:tx>
      <c:layout>
        <c:manualLayout>
          <c:xMode val="edge"/>
          <c:yMode val="edge"/>
          <c:x val="0.18758350754645337"/>
          <c:y val="1.5723270440251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6900481189851275E-2"/>
          <c:y val="8.597584742525495E-2"/>
          <c:w val="0.86354396325459315"/>
          <c:h val="0.810160946862774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'Gráficas sinusoidales'!$B$11</c:f>
              <c:strCache>
                <c:ptCount val="1"/>
                <c:pt idx="0">
                  <c:v>U 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sinusoidales'!$A$12:$A$132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sinusoidales'!$B$12:$B$132</c:f>
              <c:numCache>
                <c:formatCode>#,##0</c:formatCode>
                <c:ptCount val="121"/>
                <c:pt idx="0">
                  <c:v>100</c:v>
                </c:pt>
                <c:pt idx="1">
                  <c:v>99.452189536827333</c:v>
                </c:pt>
                <c:pt idx="2">
                  <c:v>97.814760073380569</c:v>
                </c:pt>
                <c:pt idx="3">
                  <c:v>95.10565162951535</c:v>
                </c:pt>
                <c:pt idx="4">
                  <c:v>91.354545764260081</c:v>
                </c:pt>
                <c:pt idx="5">
                  <c:v>86.602540378443877</c:v>
                </c:pt>
                <c:pt idx="6">
                  <c:v>80.901699437494742</c:v>
                </c:pt>
                <c:pt idx="7">
                  <c:v>74.314482547739431</c:v>
                </c:pt>
                <c:pt idx="8">
                  <c:v>66.913060635885827</c:v>
                </c:pt>
                <c:pt idx="9">
                  <c:v>58.778525229247315</c:v>
                </c:pt>
                <c:pt idx="10">
                  <c:v>50.000000000000014</c:v>
                </c:pt>
                <c:pt idx="11">
                  <c:v>40.673664307580019</c:v>
                </c:pt>
                <c:pt idx="12">
                  <c:v>30.901699437494745</c:v>
                </c:pt>
                <c:pt idx="13">
                  <c:v>20.791169081775944</c:v>
                </c:pt>
                <c:pt idx="14">
                  <c:v>10.452846326765346</c:v>
                </c:pt>
                <c:pt idx="15">
                  <c:v>6.1257422745431001E-15</c:v>
                </c:pt>
                <c:pt idx="16">
                  <c:v>-10.452846326765355</c:v>
                </c:pt>
                <c:pt idx="17">
                  <c:v>-20.791169081775934</c:v>
                </c:pt>
                <c:pt idx="18">
                  <c:v>-30.901699437494734</c:v>
                </c:pt>
                <c:pt idx="19">
                  <c:v>-40.673664307580026</c:v>
                </c:pt>
                <c:pt idx="20">
                  <c:v>-49.999999999999979</c:v>
                </c:pt>
                <c:pt idx="21">
                  <c:v>-58.7785252292473</c:v>
                </c:pt>
                <c:pt idx="22">
                  <c:v>-66.913060635885827</c:v>
                </c:pt>
                <c:pt idx="23">
                  <c:v>-74.314482547739402</c:v>
                </c:pt>
                <c:pt idx="24">
                  <c:v>-80.901699437494727</c:v>
                </c:pt>
                <c:pt idx="25">
                  <c:v>-86.602540378443877</c:v>
                </c:pt>
                <c:pt idx="26">
                  <c:v>-91.354545764260081</c:v>
                </c:pt>
                <c:pt idx="27">
                  <c:v>-95.10565162951535</c:v>
                </c:pt>
                <c:pt idx="28">
                  <c:v>-97.814760073380569</c:v>
                </c:pt>
                <c:pt idx="29">
                  <c:v>-99.452189536827333</c:v>
                </c:pt>
                <c:pt idx="30">
                  <c:v>-100</c:v>
                </c:pt>
                <c:pt idx="31">
                  <c:v>-99.452189536827333</c:v>
                </c:pt>
                <c:pt idx="32">
                  <c:v>-97.814760073380555</c:v>
                </c:pt>
                <c:pt idx="33">
                  <c:v>-95.105651629515364</c:v>
                </c:pt>
                <c:pt idx="34">
                  <c:v>-91.354545764260081</c:v>
                </c:pt>
                <c:pt idx="35">
                  <c:v>-86.602540378443862</c:v>
                </c:pt>
                <c:pt idx="36">
                  <c:v>-80.901699437494756</c:v>
                </c:pt>
                <c:pt idx="37">
                  <c:v>-74.314482547739431</c:v>
                </c:pt>
                <c:pt idx="38">
                  <c:v>-66.913060635885813</c:v>
                </c:pt>
                <c:pt idx="39">
                  <c:v>-58.778525229247322</c:v>
                </c:pt>
                <c:pt idx="40">
                  <c:v>-50.000000000000043</c:v>
                </c:pt>
                <c:pt idx="41">
                  <c:v>-40.673664307580012</c:v>
                </c:pt>
                <c:pt idx="42">
                  <c:v>-30.901699437494756</c:v>
                </c:pt>
                <c:pt idx="43">
                  <c:v>-20.79116908177598</c:v>
                </c:pt>
                <c:pt idx="44">
                  <c:v>-10.452846326765336</c:v>
                </c:pt>
                <c:pt idx="45">
                  <c:v>-1.83772268236293E-14</c:v>
                </c:pt>
                <c:pt idx="46">
                  <c:v>10.452846326765298</c:v>
                </c:pt>
                <c:pt idx="47">
                  <c:v>20.791169081775944</c:v>
                </c:pt>
                <c:pt idx="48">
                  <c:v>30.901699437494724</c:v>
                </c:pt>
                <c:pt idx="49">
                  <c:v>40.673664307579976</c:v>
                </c:pt>
                <c:pt idx="50">
                  <c:v>50.000000000000014</c:v>
                </c:pt>
                <c:pt idx="51">
                  <c:v>58.778525229247293</c:v>
                </c:pt>
                <c:pt idx="52">
                  <c:v>66.913060635885785</c:v>
                </c:pt>
                <c:pt idx="53">
                  <c:v>74.314482547739431</c:v>
                </c:pt>
                <c:pt idx="54">
                  <c:v>80.901699437494727</c:v>
                </c:pt>
                <c:pt idx="55">
                  <c:v>86.602540378443834</c:v>
                </c:pt>
                <c:pt idx="56">
                  <c:v>91.354545764260095</c:v>
                </c:pt>
                <c:pt idx="57">
                  <c:v>95.10565162951535</c:v>
                </c:pt>
                <c:pt idx="58">
                  <c:v>97.814760073380555</c:v>
                </c:pt>
                <c:pt idx="59">
                  <c:v>99.452189536827333</c:v>
                </c:pt>
                <c:pt idx="60">
                  <c:v>100</c:v>
                </c:pt>
                <c:pt idx="61">
                  <c:v>99.452189536827333</c:v>
                </c:pt>
                <c:pt idx="62">
                  <c:v>97.814760073380555</c:v>
                </c:pt>
                <c:pt idx="63">
                  <c:v>95.105651629515364</c:v>
                </c:pt>
                <c:pt idx="64">
                  <c:v>91.354545764260081</c:v>
                </c:pt>
                <c:pt idx="65">
                  <c:v>86.602540378443862</c:v>
                </c:pt>
                <c:pt idx="66">
                  <c:v>80.901699437494756</c:v>
                </c:pt>
                <c:pt idx="67">
                  <c:v>74.314482547739402</c:v>
                </c:pt>
                <c:pt idx="68">
                  <c:v>66.913060635885827</c:v>
                </c:pt>
                <c:pt idx="69">
                  <c:v>58.778525229247336</c:v>
                </c:pt>
                <c:pt idx="70">
                  <c:v>49.999999999999972</c:v>
                </c:pt>
                <c:pt idx="71">
                  <c:v>40.673664307580019</c:v>
                </c:pt>
                <c:pt idx="72">
                  <c:v>30.901699437494774</c:v>
                </c:pt>
                <c:pt idx="73">
                  <c:v>20.791169081775905</c:v>
                </c:pt>
                <c:pt idx="74">
                  <c:v>10.452846326765346</c:v>
                </c:pt>
                <c:pt idx="75">
                  <c:v>3.06287113727155E-14</c:v>
                </c:pt>
                <c:pt idx="76">
                  <c:v>-10.452846326765375</c:v>
                </c:pt>
                <c:pt idx="77">
                  <c:v>-20.791169081775845</c:v>
                </c:pt>
                <c:pt idx="78">
                  <c:v>-30.901699437494713</c:v>
                </c:pt>
                <c:pt idx="79">
                  <c:v>-40.67366430758004</c:v>
                </c:pt>
                <c:pt idx="80">
                  <c:v>-49.999999999999922</c:v>
                </c:pt>
                <c:pt idx="81">
                  <c:v>-58.778525229247293</c:v>
                </c:pt>
                <c:pt idx="82">
                  <c:v>-66.913060635885842</c:v>
                </c:pt>
                <c:pt idx="83">
                  <c:v>-74.31448254773936</c:v>
                </c:pt>
                <c:pt idx="84">
                  <c:v>-80.901699437494727</c:v>
                </c:pt>
                <c:pt idx="85">
                  <c:v>-86.602540378443877</c:v>
                </c:pt>
                <c:pt idx="86">
                  <c:v>-91.354545764260052</c:v>
                </c:pt>
                <c:pt idx="87">
                  <c:v>-95.105651629515336</c:v>
                </c:pt>
                <c:pt idx="88">
                  <c:v>-97.814760073380569</c:v>
                </c:pt>
                <c:pt idx="89">
                  <c:v>-99.452189536827333</c:v>
                </c:pt>
                <c:pt idx="90">
                  <c:v>-100</c:v>
                </c:pt>
                <c:pt idx="91">
                  <c:v>-99.452189536827333</c:v>
                </c:pt>
                <c:pt idx="92">
                  <c:v>-97.814760073380583</c:v>
                </c:pt>
                <c:pt idx="93">
                  <c:v>-95.105651629515364</c:v>
                </c:pt>
                <c:pt idx="94">
                  <c:v>-91.354545764260081</c:v>
                </c:pt>
                <c:pt idx="95">
                  <c:v>-86.602540378443919</c:v>
                </c:pt>
                <c:pt idx="96">
                  <c:v>-80.90169943749477</c:v>
                </c:pt>
                <c:pt idx="97">
                  <c:v>-74.314482547739416</c:v>
                </c:pt>
                <c:pt idx="98">
                  <c:v>-66.913060635885884</c:v>
                </c:pt>
                <c:pt idx="99">
                  <c:v>-58.77852522924735</c:v>
                </c:pt>
                <c:pt idx="100">
                  <c:v>-49.999999999999986</c:v>
                </c:pt>
                <c:pt idx="101">
                  <c:v>-40.673664307580118</c:v>
                </c:pt>
                <c:pt idx="102">
                  <c:v>-30.901699437494784</c:v>
                </c:pt>
                <c:pt idx="103">
                  <c:v>-20.791169081775919</c:v>
                </c:pt>
                <c:pt idx="104">
                  <c:v>-10.452846326765448</c:v>
                </c:pt>
                <c:pt idx="105">
                  <c:v>-4.28801959218017E-14</c:v>
                </c:pt>
                <c:pt idx="106">
                  <c:v>10.452846326765362</c:v>
                </c:pt>
                <c:pt idx="107">
                  <c:v>20.791169081775834</c:v>
                </c:pt>
                <c:pt idx="108">
                  <c:v>30.901699437494699</c:v>
                </c:pt>
                <c:pt idx="109">
                  <c:v>40.673664307580033</c:v>
                </c:pt>
                <c:pt idx="110">
                  <c:v>49.999999999999915</c:v>
                </c:pt>
                <c:pt idx="111">
                  <c:v>58.778525229247279</c:v>
                </c:pt>
                <c:pt idx="112">
                  <c:v>66.913060635885842</c:v>
                </c:pt>
                <c:pt idx="113">
                  <c:v>74.31448254773936</c:v>
                </c:pt>
                <c:pt idx="114">
                  <c:v>80.901699437494713</c:v>
                </c:pt>
                <c:pt idx="115">
                  <c:v>86.602540378443877</c:v>
                </c:pt>
                <c:pt idx="116">
                  <c:v>91.354545764260038</c:v>
                </c:pt>
                <c:pt idx="117">
                  <c:v>95.105651629515336</c:v>
                </c:pt>
                <c:pt idx="118">
                  <c:v>97.814760073380569</c:v>
                </c:pt>
                <c:pt idx="119">
                  <c:v>99.452189536827319</c:v>
                </c:pt>
                <c:pt idx="1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FF-4C55-801D-B38F6BE555FE}"/>
            </c:ext>
          </c:extLst>
        </c:ser>
        <c:ser>
          <c:idx val="1"/>
          <c:order val="1"/>
          <c:tx>
            <c:strRef>
              <c:f>'Gráficas sinusoidales'!$C$11</c:f>
              <c:strCache>
                <c:ptCount val="1"/>
                <c:pt idx="0">
                  <c:v>I (t)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sinusoidales'!$A$12:$A$132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sinusoidales'!$C$12:$C$132</c:f>
              <c:numCache>
                <c:formatCode>#,##0</c:formatCode>
                <c:ptCount val="121"/>
                <c:pt idx="0">
                  <c:v>64.9519052838329</c:v>
                </c:pt>
                <c:pt idx="1">
                  <c:v>68.515909323195061</c:v>
                </c:pt>
                <c:pt idx="2">
                  <c:v>71.329238722136509</c:v>
                </c:pt>
                <c:pt idx="3">
                  <c:v>73.361070055035427</c:v>
                </c:pt>
                <c:pt idx="4">
                  <c:v>74.589142152620497</c:v>
                </c:pt>
                <c:pt idx="5">
                  <c:v>75</c:v>
                </c:pt>
                <c:pt idx="6">
                  <c:v>74.589142152620497</c:v>
                </c:pt>
                <c:pt idx="7">
                  <c:v>73.361070055035427</c:v>
                </c:pt>
                <c:pt idx="8">
                  <c:v>71.329238722136509</c:v>
                </c:pt>
                <c:pt idx="9">
                  <c:v>68.515909323195061</c:v>
                </c:pt>
                <c:pt idx="10">
                  <c:v>64.9519052838329</c:v>
                </c:pt>
                <c:pt idx="11">
                  <c:v>60.67627457812106</c:v>
                </c:pt>
                <c:pt idx="12">
                  <c:v>55.735861910804566</c:v>
                </c:pt>
                <c:pt idx="13">
                  <c:v>50.184795476914367</c:v>
                </c:pt>
                <c:pt idx="14">
                  <c:v>44.083893921935484</c:v>
                </c:pt>
                <c:pt idx="15">
                  <c:v>37.500000000000007</c:v>
                </c:pt>
                <c:pt idx="16">
                  <c:v>30.505248230685016</c:v>
                </c:pt>
                <c:pt idx="17">
                  <c:v>23.17627457812106</c:v>
                </c:pt>
                <c:pt idx="18">
                  <c:v>15.593376811331959</c:v>
                </c:pt>
                <c:pt idx="19">
                  <c:v>7.8396347450740089</c:v>
                </c:pt>
                <c:pt idx="20">
                  <c:v>4.594306705907325E-15</c:v>
                </c:pt>
                <c:pt idx="21">
                  <c:v>-7.8396347450740169</c:v>
                </c:pt>
                <c:pt idx="22">
                  <c:v>-15.59337681133195</c:v>
                </c:pt>
                <c:pt idx="23">
                  <c:v>-23.176274578121049</c:v>
                </c:pt>
                <c:pt idx="24">
                  <c:v>-30.505248230685019</c:v>
                </c:pt>
                <c:pt idx="25">
                  <c:v>-37.499999999999986</c:v>
                </c:pt>
                <c:pt idx="26">
                  <c:v>-44.083893921935477</c:v>
                </c:pt>
                <c:pt idx="27">
                  <c:v>-50.184795476914367</c:v>
                </c:pt>
                <c:pt idx="28">
                  <c:v>-55.735861910804552</c:v>
                </c:pt>
                <c:pt idx="29">
                  <c:v>-60.676274578121053</c:v>
                </c:pt>
                <c:pt idx="30">
                  <c:v>-64.9519052838329</c:v>
                </c:pt>
                <c:pt idx="31">
                  <c:v>-68.515909323195061</c:v>
                </c:pt>
                <c:pt idx="32">
                  <c:v>-71.329238722136509</c:v>
                </c:pt>
                <c:pt idx="33">
                  <c:v>-73.361070055035427</c:v>
                </c:pt>
                <c:pt idx="34">
                  <c:v>-74.589142152620497</c:v>
                </c:pt>
                <c:pt idx="35">
                  <c:v>-75</c:v>
                </c:pt>
                <c:pt idx="36">
                  <c:v>-74.589142152620497</c:v>
                </c:pt>
                <c:pt idx="37">
                  <c:v>-73.361070055035412</c:v>
                </c:pt>
                <c:pt idx="38">
                  <c:v>-71.329238722136523</c:v>
                </c:pt>
                <c:pt idx="39">
                  <c:v>-68.515909323195061</c:v>
                </c:pt>
                <c:pt idx="40">
                  <c:v>-64.9519052838329</c:v>
                </c:pt>
                <c:pt idx="41">
                  <c:v>-60.676274578121067</c:v>
                </c:pt>
                <c:pt idx="42">
                  <c:v>-55.735861910804566</c:v>
                </c:pt>
                <c:pt idx="43">
                  <c:v>-50.18479547691436</c:v>
                </c:pt>
                <c:pt idx="44">
                  <c:v>-44.083893921935491</c:v>
                </c:pt>
                <c:pt idx="45">
                  <c:v>-37.500000000000036</c:v>
                </c:pt>
                <c:pt idx="46">
                  <c:v>-30.505248230685009</c:v>
                </c:pt>
                <c:pt idx="47">
                  <c:v>-23.176274578121067</c:v>
                </c:pt>
                <c:pt idx="48">
                  <c:v>-15.593376811331984</c:v>
                </c:pt>
                <c:pt idx="49">
                  <c:v>-7.8396347450740018</c:v>
                </c:pt>
                <c:pt idx="50">
                  <c:v>-1.3782920117721975E-14</c:v>
                </c:pt>
                <c:pt idx="51">
                  <c:v>7.8396347450739743</c:v>
                </c:pt>
                <c:pt idx="52">
                  <c:v>15.593376811331957</c:v>
                </c:pt>
                <c:pt idx="53">
                  <c:v>23.176274578121042</c:v>
                </c:pt>
                <c:pt idx="54">
                  <c:v>30.505248230684984</c:v>
                </c:pt>
                <c:pt idx="55">
                  <c:v>37.500000000000007</c:v>
                </c:pt>
                <c:pt idx="56">
                  <c:v>44.08389392193547</c:v>
                </c:pt>
                <c:pt idx="57">
                  <c:v>50.184795476914331</c:v>
                </c:pt>
                <c:pt idx="58">
                  <c:v>55.735861910804566</c:v>
                </c:pt>
                <c:pt idx="59">
                  <c:v>60.676274578121053</c:v>
                </c:pt>
                <c:pt idx="60">
                  <c:v>64.951905283832872</c:v>
                </c:pt>
                <c:pt idx="61">
                  <c:v>68.515909323195075</c:v>
                </c:pt>
                <c:pt idx="62">
                  <c:v>71.329238722136509</c:v>
                </c:pt>
                <c:pt idx="63">
                  <c:v>73.361070055035412</c:v>
                </c:pt>
                <c:pt idx="64">
                  <c:v>74.589142152620497</c:v>
                </c:pt>
                <c:pt idx="65">
                  <c:v>75</c:v>
                </c:pt>
                <c:pt idx="66">
                  <c:v>74.589142152620511</c:v>
                </c:pt>
                <c:pt idx="67">
                  <c:v>73.361070055035412</c:v>
                </c:pt>
                <c:pt idx="68">
                  <c:v>71.329238722136523</c:v>
                </c:pt>
                <c:pt idx="69">
                  <c:v>68.515909323195061</c:v>
                </c:pt>
                <c:pt idx="70">
                  <c:v>64.9519052838329</c:v>
                </c:pt>
                <c:pt idx="71">
                  <c:v>60.676274578121067</c:v>
                </c:pt>
                <c:pt idx="72">
                  <c:v>55.735861910804552</c:v>
                </c:pt>
                <c:pt idx="73">
                  <c:v>50.184795476914367</c:v>
                </c:pt>
                <c:pt idx="74">
                  <c:v>44.083893921935498</c:v>
                </c:pt>
                <c:pt idx="75">
                  <c:v>37.499999999999979</c:v>
                </c:pt>
                <c:pt idx="76">
                  <c:v>30.505248230685016</c:v>
                </c:pt>
                <c:pt idx="77">
                  <c:v>23.176274578121081</c:v>
                </c:pt>
                <c:pt idx="78">
                  <c:v>15.593376811331927</c:v>
                </c:pt>
                <c:pt idx="79">
                  <c:v>7.8396347450740107</c:v>
                </c:pt>
                <c:pt idx="80">
                  <c:v>2.2971533529536625E-14</c:v>
                </c:pt>
                <c:pt idx="81">
                  <c:v>-7.8396347450740311</c:v>
                </c:pt>
                <c:pt idx="82">
                  <c:v>-15.593376811331884</c:v>
                </c:pt>
                <c:pt idx="83">
                  <c:v>-23.176274578121035</c:v>
                </c:pt>
                <c:pt idx="84">
                  <c:v>-30.505248230685034</c:v>
                </c:pt>
                <c:pt idx="85">
                  <c:v>-37.499999999999943</c:v>
                </c:pt>
                <c:pt idx="86">
                  <c:v>-44.08389392193547</c:v>
                </c:pt>
                <c:pt idx="87">
                  <c:v>-50.184795476914381</c:v>
                </c:pt>
                <c:pt idx="88">
                  <c:v>-55.735861910804516</c:v>
                </c:pt>
                <c:pt idx="89">
                  <c:v>-60.676274578121046</c:v>
                </c:pt>
                <c:pt idx="90">
                  <c:v>-64.951905283832915</c:v>
                </c:pt>
                <c:pt idx="91">
                  <c:v>-68.515909323195046</c:v>
                </c:pt>
                <c:pt idx="92">
                  <c:v>-71.329238722136509</c:v>
                </c:pt>
                <c:pt idx="93">
                  <c:v>-73.361070055035427</c:v>
                </c:pt>
                <c:pt idx="94">
                  <c:v>-74.589142152620497</c:v>
                </c:pt>
                <c:pt idx="95">
                  <c:v>-75</c:v>
                </c:pt>
                <c:pt idx="96">
                  <c:v>-74.589142152620497</c:v>
                </c:pt>
                <c:pt idx="97">
                  <c:v>-73.361070055035441</c:v>
                </c:pt>
                <c:pt idx="98">
                  <c:v>-71.329238722136523</c:v>
                </c:pt>
                <c:pt idx="99">
                  <c:v>-68.515909323195061</c:v>
                </c:pt>
                <c:pt idx="100">
                  <c:v>-64.951905283832943</c:v>
                </c:pt>
                <c:pt idx="101">
                  <c:v>-60.676274578121074</c:v>
                </c:pt>
                <c:pt idx="102">
                  <c:v>-55.735861910804559</c:v>
                </c:pt>
                <c:pt idx="103">
                  <c:v>-50.184795476914417</c:v>
                </c:pt>
                <c:pt idx="104">
                  <c:v>-44.083893921935513</c:v>
                </c:pt>
                <c:pt idx="105">
                  <c:v>-37.499999999999986</c:v>
                </c:pt>
                <c:pt idx="106">
                  <c:v>-30.505248230685087</c:v>
                </c:pt>
                <c:pt idx="107">
                  <c:v>-23.176274578121088</c:v>
                </c:pt>
                <c:pt idx="108">
                  <c:v>-15.593376811331938</c:v>
                </c:pt>
                <c:pt idx="109">
                  <c:v>-7.8396347450740862</c:v>
                </c:pt>
                <c:pt idx="110">
                  <c:v>-3.2160146941351275E-14</c:v>
                </c:pt>
                <c:pt idx="111">
                  <c:v>7.8396347450740214</c:v>
                </c:pt>
                <c:pt idx="112">
                  <c:v>15.593376811331876</c:v>
                </c:pt>
                <c:pt idx="113">
                  <c:v>23.176274578121024</c:v>
                </c:pt>
                <c:pt idx="114">
                  <c:v>30.505248230685023</c:v>
                </c:pt>
                <c:pt idx="115">
                  <c:v>37.499999999999936</c:v>
                </c:pt>
                <c:pt idx="116">
                  <c:v>44.083893921935463</c:v>
                </c:pt>
                <c:pt idx="117">
                  <c:v>50.184795476914374</c:v>
                </c:pt>
                <c:pt idx="118">
                  <c:v>55.735861910804516</c:v>
                </c:pt>
                <c:pt idx="119">
                  <c:v>60.676274578121031</c:v>
                </c:pt>
                <c:pt idx="120">
                  <c:v>64.9519052838329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FF-4C55-801D-B38F6BE555FE}"/>
            </c:ext>
          </c:extLst>
        </c:ser>
        <c:ser>
          <c:idx val="2"/>
          <c:order val="2"/>
          <c:tx>
            <c:strRef>
              <c:f>'Gráficas sinusoidales'!$D$11</c:f>
              <c:strCache>
                <c:ptCount val="1"/>
                <c:pt idx="0">
                  <c:v>p (t)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sinusoidales'!$A$12:$A$132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sinusoidales'!$D$12:$D$132</c:f>
              <c:numCache>
                <c:formatCode>#,##0</c:formatCode>
                <c:ptCount val="121"/>
                <c:pt idx="0">
                  <c:v>86.602540378443877</c:v>
                </c:pt>
                <c:pt idx="1">
                  <c:v>90.854096003979606</c:v>
                </c:pt>
                <c:pt idx="2">
                  <c:v>93.027364957635598</c:v>
                </c:pt>
                <c:pt idx="3">
                  <c:v>93.027364957635598</c:v>
                </c:pt>
                <c:pt idx="4">
                  <c:v>90.854096003979606</c:v>
                </c:pt>
                <c:pt idx="5">
                  <c:v>86.602540378443877</c:v>
                </c:pt>
                <c:pt idx="6">
                  <c:v>80.458511463091639</c:v>
                </c:pt>
                <c:pt idx="7">
                  <c:v>72.690532803845585</c:v>
                </c:pt>
                <c:pt idx="8">
                  <c:v>63.638102343011951</c:v>
                </c:pt>
                <c:pt idx="9">
                  <c:v>53.696854730109912</c:v>
                </c:pt>
                <c:pt idx="10">
                  <c:v>43.301270189221938</c:v>
                </c:pt>
                <c:pt idx="11">
                  <c:v>32.905685648333971</c:v>
                </c:pt>
                <c:pt idx="12">
                  <c:v>22.964438035431922</c:v>
                </c:pt>
                <c:pt idx="13">
                  <c:v>13.912007574598285</c:v>
                </c:pt>
                <c:pt idx="14">
                  <c:v>6.1440289153522345</c:v>
                </c:pt>
                <c:pt idx="15">
                  <c:v>0</c:v>
                </c:pt>
                <c:pt idx="16">
                  <c:v>-4.2515556255357412</c:v>
                </c:pt>
                <c:pt idx="17">
                  <c:v>-6.4248245791917293</c:v>
                </c:pt>
                <c:pt idx="18">
                  <c:v>-6.4248245791917293</c:v>
                </c:pt>
                <c:pt idx="19">
                  <c:v>-4.2515556255357465</c:v>
                </c:pt>
                <c:pt idx="20">
                  <c:v>5.5511151231257827E-15</c:v>
                </c:pt>
                <c:pt idx="21">
                  <c:v>6.144028915352223</c:v>
                </c:pt>
                <c:pt idx="22">
                  <c:v>13.912007574598274</c:v>
                </c:pt>
                <c:pt idx="23">
                  <c:v>22.964438035431929</c:v>
                </c:pt>
                <c:pt idx="24">
                  <c:v>32.90568564833395</c:v>
                </c:pt>
                <c:pt idx="25">
                  <c:v>43.301270189221924</c:v>
                </c:pt>
                <c:pt idx="26">
                  <c:v>53.696854730109912</c:v>
                </c:pt>
                <c:pt idx="27">
                  <c:v>63.638102343011923</c:v>
                </c:pt>
                <c:pt idx="28">
                  <c:v>72.690532803845585</c:v>
                </c:pt>
                <c:pt idx="29">
                  <c:v>80.458511463091639</c:v>
                </c:pt>
                <c:pt idx="30">
                  <c:v>86.602540378443862</c:v>
                </c:pt>
                <c:pt idx="31">
                  <c:v>90.854096003979606</c:v>
                </c:pt>
                <c:pt idx="32">
                  <c:v>93.027364957635598</c:v>
                </c:pt>
                <c:pt idx="33">
                  <c:v>93.027364957635612</c:v>
                </c:pt>
                <c:pt idx="34">
                  <c:v>90.85409600397962</c:v>
                </c:pt>
                <c:pt idx="35">
                  <c:v>86.602540378443862</c:v>
                </c:pt>
                <c:pt idx="36">
                  <c:v>80.458511463091639</c:v>
                </c:pt>
                <c:pt idx="37">
                  <c:v>72.690532803845613</c:v>
                </c:pt>
                <c:pt idx="38">
                  <c:v>63.638102343011951</c:v>
                </c:pt>
                <c:pt idx="39">
                  <c:v>53.696854730109891</c:v>
                </c:pt>
                <c:pt idx="40">
                  <c:v>43.301270189221952</c:v>
                </c:pt>
                <c:pt idx="41">
                  <c:v>32.905685648334014</c:v>
                </c:pt>
                <c:pt idx="42">
                  <c:v>22.964438035431915</c:v>
                </c:pt>
                <c:pt idx="43">
                  <c:v>13.91200757459829</c:v>
                </c:pt>
                <c:pt idx="44">
                  <c:v>6.1440289153522567</c:v>
                </c:pt>
                <c:pt idx="45">
                  <c:v>-5.5511151231257827E-15</c:v>
                </c:pt>
                <c:pt idx="46">
                  <c:v>-4.2515556255357358</c:v>
                </c:pt>
                <c:pt idx="47">
                  <c:v>-6.4248245791917293</c:v>
                </c:pt>
                <c:pt idx="48">
                  <c:v>-6.4248245791917293</c:v>
                </c:pt>
                <c:pt idx="49">
                  <c:v>-4.2515556255357465</c:v>
                </c:pt>
                <c:pt idx="50">
                  <c:v>-2.2204460492503131E-14</c:v>
                </c:pt>
                <c:pt idx="51">
                  <c:v>6.1440289153522283</c:v>
                </c:pt>
                <c:pt idx="52">
                  <c:v>13.912007574598261</c:v>
                </c:pt>
                <c:pt idx="53">
                  <c:v>22.964438035431879</c:v>
                </c:pt>
                <c:pt idx="54">
                  <c:v>32.905685648333979</c:v>
                </c:pt>
                <c:pt idx="55">
                  <c:v>43.30127018922191</c:v>
                </c:pt>
                <c:pt idx="56">
                  <c:v>53.696854730109855</c:v>
                </c:pt>
                <c:pt idx="57">
                  <c:v>63.638102343011951</c:v>
                </c:pt>
                <c:pt idx="58">
                  <c:v>72.690532803845571</c:v>
                </c:pt>
                <c:pt idx="59">
                  <c:v>80.458511463091625</c:v>
                </c:pt>
                <c:pt idx="60">
                  <c:v>86.602540378443877</c:v>
                </c:pt>
                <c:pt idx="61">
                  <c:v>90.854096003979606</c:v>
                </c:pt>
                <c:pt idx="62">
                  <c:v>93.027364957635598</c:v>
                </c:pt>
                <c:pt idx="63">
                  <c:v>93.027364957635598</c:v>
                </c:pt>
                <c:pt idx="64">
                  <c:v>90.85409600397962</c:v>
                </c:pt>
                <c:pt idx="65">
                  <c:v>86.602540378443891</c:v>
                </c:pt>
                <c:pt idx="66">
                  <c:v>80.458511463091639</c:v>
                </c:pt>
                <c:pt idx="67">
                  <c:v>72.690532803845613</c:v>
                </c:pt>
                <c:pt idx="68">
                  <c:v>63.638102343011916</c:v>
                </c:pt>
                <c:pt idx="69">
                  <c:v>53.696854730109898</c:v>
                </c:pt>
                <c:pt idx="70">
                  <c:v>43.301270189221967</c:v>
                </c:pt>
                <c:pt idx="71">
                  <c:v>32.905685648333936</c:v>
                </c:pt>
                <c:pt idx="72">
                  <c:v>22.964438035431925</c:v>
                </c:pt>
                <c:pt idx="73">
                  <c:v>13.912007574598301</c:v>
                </c:pt>
                <c:pt idx="74">
                  <c:v>6.1440289153522007</c:v>
                </c:pt>
                <c:pt idx="75">
                  <c:v>5.5511151231257827E-15</c:v>
                </c:pt>
                <c:pt idx="76">
                  <c:v>-4.2515556255357358</c:v>
                </c:pt>
                <c:pt idx="77">
                  <c:v>-6.4248245791917347</c:v>
                </c:pt>
                <c:pt idx="78">
                  <c:v>-6.4248245791917293</c:v>
                </c:pt>
                <c:pt idx="79">
                  <c:v>-4.2515556255357243</c:v>
                </c:pt>
                <c:pt idx="80">
                  <c:v>-2.7755575615628914E-14</c:v>
                </c:pt>
                <c:pt idx="81">
                  <c:v>6.144028915352223</c:v>
                </c:pt>
                <c:pt idx="82">
                  <c:v>13.912007574598324</c:v>
                </c:pt>
                <c:pt idx="83">
                  <c:v>22.964438035431868</c:v>
                </c:pt>
                <c:pt idx="84">
                  <c:v>32.905685648333964</c:v>
                </c:pt>
                <c:pt idx="85">
                  <c:v>43.301270189221988</c:v>
                </c:pt>
                <c:pt idx="86">
                  <c:v>53.696854730109841</c:v>
                </c:pt>
                <c:pt idx="87">
                  <c:v>63.638102343011937</c:v>
                </c:pt>
                <c:pt idx="88">
                  <c:v>72.690532803845628</c:v>
                </c:pt>
                <c:pt idx="89">
                  <c:v>80.458511463091597</c:v>
                </c:pt>
                <c:pt idx="90">
                  <c:v>86.602540378443862</c:v>
                </c:pt>
                <c:pt idx="91">
                  <c:v>90.85409600397962</c:v>
                </c:pt>
                <c:pt idx="92">
                  <c:v>93.027364957635598</c:v>
                </c:pt>
                <c:pt idx="93">
                  <c:v>93.027364957635612</c:v>
                </c:pt>
                <c:pt idx="94">
                  <c:v>90.854096003979606</c:v>
                </c:pt>
                <c:pt idx="95">
                  <c:v>86.602540378443905</c:v>
                </c:pt>
                <c:pt idx="96">
                  <c:v>80.458511463091654</c:v>
                </c:pt>
                <c:pt idx="97">
                  <c:v>72.690532803845556</c:v>
                </c:pt>
                <c:pt idx="98">
                  <c:v>63.638102343012015</c:v>
                </c:pt>
                <c:pt idx="99">
                  <c:v>53.696854730109912</c:v>
                </c:pt>
                <c:pt idx="100">
                  <c:v>43.301270189221889</c:v>
                </c:pt>
                <c:pt idx="101">
                  <c:v>32.905685648334035</c:v>
                </c:pt>
                <c:pt idx="102">
                  <c:v>22.964438035431936</c:v>
                </c:pt>
                <c:pt idx="103">
                  <c:v>13.91200757459824</c:v>
                </c:pt>
                <c:pt idx="104">
                  <c:v>6.1440289153522727</c:v>
                </c:pt>
                <c:pt idx="105">
                  <c:v>1.1102230246251565E-14</c:v>
                </c:pt>
                <c:pt idx="106">
                  <c:v>-4.2515556255357581</c:v>
                </c:pt>
                <c:pt idx="107">
                  <c:v>-6.4248245791917231</c:v>
                </c:pt>
                <c:pt idx="108">
                  <c:v>-6.4248245791917347</c:v>
                </c:pt>
                <c:pt idx="109">
                  <c:v>-4.2515556255357296</c:v>
                </c:pt>
                <c:pt idx="110">
                  <c:v>-3.3306690738754696E-14</c:v>
                </c:pt>
                <c:pt idx="111">
                  <c:v>6.1440289153522123</c:v>
                </c:pt>
                <c:pt idx="112">
                  <c:v>13.912007574598311</c:v>
                </c:pt>
                <c:pt idx="113">
                  <c:v>22.964438035431854</c:v>
                </c:pt>
                <c:pt idx="114">
                  <c:v>32.905685648333957</c:v>
                </c:pt>
                <c:pt idx="115">
                  <c:v>43.301270189221981</c:v>
                </c:pt>
                <c:pt idx="116">
                  <c:v>53.696854730109834</c:v>
                </c:pt>
                <c:pt idx="117">
                  <c:v>63.638102343011923</c:v>
                </c:pt>
                <c:pt idx="118">
                  <c:v>72.690532803845628</c:v>
                </c:pt>
                <c:pt idx="119">
                  <c:v>80.458511463091597</c:v>
                </c:pt>
                <c:pt idx="120">
                  <c:v>86.602540378443862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FF-4C55-801D-B38F6BE555FE}"/>
            </c:ext>
          </c:extLst>
        </c:ser>
        <c:ser>
          <c:idx val="3"/>
          <c:order val="3"/>
          <c:tx>
            <c:v>eje horizontal</c:v>
          </c:tx>
          <c:spPr>
            <a:ln w="12700" cap="rnd">
              <a:solidFill>
                <a:schemeClr val="bg1">
                  <a:lumMod val="50000"/>
                  <a:alpha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sinusoidales'!$A$12:$A$132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sinusoidales'!$F$12:$F$132</c:f>
              <c:numCache>
                <c:formatCode>#,##0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E2-4743-B26A-1A6F8FAA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627760"/>
        <c:axId val="600823392"/>
      </c:scatterChart>
      <c:valAx>
        <c:axId val="601627760"/>
        <c:scaling>
          <c:orientation val="minMax"/>
          <c:max val="72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100" b="1">
                    <a:solidFill>
                      <a:sysClr val="windowText" lastClr="000000"/>
                    </a:solidFill>
                  </a:rPr>
                  <a:t>Tiempo relativo [°sex]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0823392"/>
        <c:crossesAt val="-120"/>
        <c:crossBetween val="midCat"/>
        <c:majorUnit val="30"/>
      </c:valAx>
      <c:valAx>
        <c:axId val="600823392"/>
        <c:scaling>
          <c:orientation val="minMax"/>
          <c:max val="120"/>
          <c:min val="-1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100" b="1">
                    <a:solidFill>
                      <a:sysClr val="windowText" lastClr="000000"/>
                    </a:solidFill>
                  </a:rPr>
                  <a:t>U [V]   ;   I [A]   ;   P[W]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0.32220398157777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627760"/>
        <c:crossesAt val="-120"/>
        <c:crossBetween val="midCat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2099629040805516"/>
          <c:y val="0.83020898331104842"/>
          <c:w val="0.40204916356838544"/>
          <c:h val="5.3066409151686235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sz="1400" b="1">
                <a:solidFill>
                  <a:sysClr val="windowText" lastClr="000000"/>
                </a:solidFill>
              </a:rPr>
              <a:t>Descomposición de la potencia en sus componentes en fase y en cuadratura</a:t>
            </a:r>
          </a:p>
        </c:rich>
      </c:tx>
      <c:layout>
        <c:manualLayout>
          <c:xMode val="edge"/>
          <c:yMode val="edge"/>
          <c:x val="0.14942770468476815"/>
          <c:y val="2.871834518378273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900481189851275E-2"/>
          <c:y val="0.11489159533038494"/>
          <c:w val="0.86354396325459315"/>
          <c:h val="0.781245240804538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'Gráficas sinusoidales'!$X$11</c:f>
              <c:strCache>
                <c:ptCount val="1"/>
                <c:pt idx="0">
                  <c:v>U (t)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sinusoidales'!$X$12:$X$132</c:f>
              <c:numCache>
                <c:formatCode>#,##0</c:formatCode>
                <c:ptCount val="121"/>
                <c:pt idx="0">
                  <c:v>100</c:v>
                </c:pt>
                <c:pt idx="1">
                  <c:v>99.452189536827333</c:v>
                </c:pt>
                <c:pt idx="2">
                  <c:v>97.814760073380569</c:v>
                </c:pt>
                <c:pt idx="3">
                  <c:v>95.10565162951535</c:v>
                </c:pt>
                <c:pt idx="4">
                  <c:v>91.354545764260081</c:v>
                </c:pt>
                <c:pt idx="5">
                  <c:v>86.602540378443877</c:v>
                </c:pt>
                <c:pt idx="6">
                  <c:v>80.901699437494742</c:v>
                </c:pt>
                <c:pt idx="7">
                  <c:v>74.314482547739431</c:v>
                </c:pt>
                <c:pt idx="8">
                  <c:v>66.913060635885827</c:v>
                </c:pt>
                <c:pt idx="9">
                  <c:v>58.778525229247315</c:v>
                </c:pt>
                <c:pt idx="10">
                  <c:v>50.000000000000014</c:v>
                </c:pt>
                <c:pt idx="11">
                  <c:v>40.673664307580019</c:v>
                </c:pt>
                <c:pt idx="12">
                  <c:v>30.901699437494745</c:v>
                </c:pt>
                <c:pt idx="13">
                  <c:v>20.791169081775944</c:v>
                </c:pt>
                <c:pt idx="14">
                  <c:v>10.452846326765346</c:v>
                </c:pt>
                <c:pt idx="15">
                  <c:v>6.1257422745431001E-15</c:v>
                </c:pt>
                <c:pt idx="16">
                  <c:v>-10.452846326765355</c:v>
                </c:pt>
                <c:pt idx="17">
                  <c:v>-20.791169081775934</c:v>
                </c:pt>
                <c:pt idx="18">
                  <c:v>-30.901699437494734</c:v>
                </c:pt>
                <c:pt idx="19">
                  <c:v>-40.673664307580026</c:v>
                </c:pt>
                <c:pt idx="20">
                  <c:v>-49.999999999999979</c:v>
                </c:pt>
                <c:pt idx="21">
                  <c:v>-58.7785252292473</c:v>
                </c:pt>
                <c:pt idx="22">
                  <c:v>-66.913060635885827</c:v>
                </c:pt>
                <c:pt idx="23">
                  <c:v>-74.314482547739402</c:v>
                </c:pt>
                <c:pt idx="24">
                  <c:v>-80.901699437494727</c:v>
                </c:pt>
                <c:pt idx="25">
                  <c:v>-86.602540378443877</c:v>
                </c:pt>
                <c:pt idx="26">
                  <c:v>-91.354545764260081</c:v>
                </c:pt>
                <c:pt idx="27">
                  <c:v>-95.10565162951535</c:v>
                </c:pt>
                <c:pt idx="28">
                  <c:v>-97.814760073380569</c:v>
                </c:pt>
                <c:pt idx="29">
                  <c:v>-99.452189536827333</c:v>
                </c:pt>
                <c:pt idx="30">
                  <c:v>-100</c:v>
                </c:pt>
                <c:pt idx="31">
                  <c:v>-99.452189536827333</c:v>
                </c:pt>
                <c:pt idx="32">
                  <c:v>-97.814760073380555</c:v>
                </c:pt>
                <c:pt idx="33">
                  <c:v>-95.105651629515364</c:v>
                </c:pt>
                <c:pt idx="34">
                  <c:v>-91.354545764260081</c:v>
                </c:pt>
                <c:pt idx="35">
                  <c:v>-86.602540378443862</c:v>
                </c:pt>
                <c:pt idx="36">
                  <c:v>-80.901699437494756</c:v>
                </c:pt>
                <c:pt idx="37">
                  <c:v>-74.314482547739431</c:v>
                </c:pt>
                <c:pt idx="38">
                  <c:v>-66.913060635885813</c:v>
                </c:pt>
                <c:pt idx="39">
                  <c:v>-58.778525229247322</c:v>
                </c:pt>
                <c:pt idx="40">
                  <c:v>-50.000000000000043</c:v>
                </c:pt>
                <c:pt idx="41">
                  <c:v>-40.673664307580012</c:v>
                </c:pt>
                <c:pt idx="42">
                  <c:v>-30.901699437494756</c:v>
                </c:pt>
                <c:pt idx="43">
                  <c:v>-20.79116908177598</c:v>
                </c:pt>
                <c:pt idx="44">
                  <c:v>-10.452846326765336</c:v>
                </c:pt>
                <c:pt idx="45">
                  <c:v>-1.83772268236293E-14</c:v>
                </c:pt>
                <c:pt idx="46">
                  <c:v>10.452846326765298</c:v>
                </c:pt>
                <c:pt idx="47">
                  <c:v>20.791169081775944</c:v>
                </c:pt>
                <c:pt idx="48">
                  <c:v>30.901699437494724</c:v>
                </c:pt>
                <c:pt idx="49">
                  <c:v>40.673664307579976</c:v>
                </c:pt>
                <c:pt idx="50">
                  <c:v>50.000000000000014</c:v>
                </c:pt>
                <c:pt idx="51">
                  <c:v>58.778525229247293</c:v>
                </c:pt>
                <c:pt idx="52">
                  <c:v>66.913060635885785</c:v>
                </c:pt>
                <c:pt idx="53">
                  <c:v>74.314482547739431</c:v>
                </c:pt>
                <c:pt idx="54">
                  <c:v>80.901699437494727</c:v>
                </c:pt>
                <c:pt idx="55">
                  <c:v>86.602540378443834</c:v>
                </c:pt>
                <c:pt idx="56">
                  <c:v>91.354545764260095</c:v>
                </c:pt>
                <c:pt idx="57">
                  <c:v>95.10565162951535</c:v>
                </c:pt>
                <c:pt idx="58">
                  <c:v>97.814760073380555</c:v>
                </c:pt>
                <c:pt idx="59">
                  <c:v>99.452189536827333</c:v>
                </c:pt>
                <c:pt idx="60">
                  <c:v>100</c:v>
                </c:pt>
                <c:pt idx="61">
                  <c:v>99.452189536827333</c:v>
                </c:pt>
                <c:pt idx="62">
                  <c:v>97.814760073380555</c:v>
                </c:pt>
                <c:pt idx="63">
                  <c:v>95.105651629515364</c:v>
                </c:pt>
                <c:pt idx="64">
                  <c:v>91.354545764260081</c:v>
                </c:pt>
                <c:pt idx="65">
                  <c:v>86.602540378443862</c:v>
                </c:pt>
                <c:pt idx="66">
                  <c:v>80.901699437494756</c:v>
                </c:pt>
                <c:pt idx="67">
                  <c:v>74.314482547739402</c:v>
                </c:pt>
                <c:pt idx="68">
                  <c:v>66.913060635885827</c:v>
                </c:pt>
                <c:pt idx="69">
                  <c:v>58.778525229247336</c:v>
                </c:pt>
                <c:pt idx="70">
                  <c:v>49.999999999999972</c:v>
                </c:pt>
                <c:pt idx="71">
                  <c:v>40.673664307580019</c:v>
                </c:pt>
                <c:pt idx="72">
                  <c:v>30.901699437494774</c:v>
                </c:pt>
                <c:pt idx="73">
                  <c:v>20.791169081775905</c:v>
                </c:pt>
                <c:pt idx="74">
                  <c:v>10.452846326765346</c:v>
                </c:pt>
                <c:pt idx="75">
                  <c:v>3.06287113727155E-14</c:v>
                </c:pt>
                <c:pt idx="76">
                  <c:v>-10.452846326765375</c:v>
                </c:pt>
                <c:pt idx="77">
                  <c:v>-20.791169081775845</c:v>
                </c:pt>
                <c:pt idx="78">
                  <c:v>-30.901699437494713</c:v>
                </c:pt>
                <c:pt idx="79">
                  <c:v>-40.67366430758004</c:v>
                </c:pt>
                <c:pt idx="80">
                  <c:v>-49.999999999999922</c:v>
                </c:pt>
                <c:pt idx="81">
                  <c:v>-58.778525229247293</c:v>
                </c:pt>
                <c:pt idx="82">
                  <c:v>-66.913060635885842</c:v>
                </c:pt>
                <c:pt idx="83">
                  <c:v>-74.31448254773936</c:v>
                </c:pt>
                <c:pt idx="84">
                  <c:v>-80.901699437494727</c:v>
                </c:pt>
                <c:pt idx="85">
                  <c:v>-86.602540378443877</c:v>
                </c:pt>
                <c:pt idx="86">
                  <c:v>-91.354545764260052</c:v>
                </c:pt>
                <c:pt idx="87">
                  <c:v>-95.105651629515336</c:v>
                </c:pt>
                <c:pt idx="88">
                  <c:v>-97.814760073380569</c:v>
                </c:pt>
                <c:pt idx="89">
                  <c:v>-99.452189536827333</c:v>
                </c:pt>
                <c:pt idx="90">
                  <c:v>-100</c:v>
                </c:pt>
                <c:pt idx="91">
                  <c:v>-99.452189536827333</c:v>
                </c:pt>
                <c:pt idx="92">
                  <c:v>-97.814760073380583</c:v>
                </c:pt>
                <c:pt idx="93">
                  <c:v>-95.105651629515364</c:v>
                </c:pt>
                <c:pt idx="94">
                  <c:v>-91.354545764260081</c:v>
                </c:pt>
                <c:pt idx="95">
                  <c:v>-86.602540378443919</c:v>
                </c:pt>
                <c:pt idx="96">
                  <c:v>-80.90169943749477</c:v>
                </c:pt>
                <c:pt idx="97">
                  <c:v>-74.314482547739416</c:v>
                </c:pt>
                <c:pt idx="98">
                  <c:v>-66.913060635885884</c:v>
                </c:pt>
                <c:pt idx="99">
                  <c:v>-58.77852522924735</c:v>
                </c:pt>
                <c:pt idx="100">
                  <c:v>-49.999999999999986</c:v>
                </c:pt>
                <c:pt idx="101">
                  <c:v>-40.673664307580118</c:v>
                </c:pt>
                <c:pt idx="102">
                  <c:v>-30.901699437494784</c:v>
                </c:pt>
                <c:pt idx="103">
                  <c:v>-20.791169081775919</c:v>
                </c:pt>
                <c:pt idx="104">
                  <c:v>-10.452846326765448</c:v>
                </c:pt>
                <c:pt idx="105">
                  <c:v>-4.28801959218017E-14</c:v>
                </c:pt>
                <c:pt idx="106">
                  <c:v>10.452846326765362</c:v>
                </c:pt>
                <c:pt idx="107">
                  <c:v>20.791169081775834</c:v>
                </c:pt>
                <c:pt idx="108">
                  <c:v>30.901699437494699</c:v>
                </c:pt>
                <c:pt idx="109">
                  <c:v>40.673664307580033</c:v>
                </c:pt>
                <c:pt idx="110">
                  <c:v>49.999999999999915</c:v>
                </c:pt>
                <c:pt idx="111">
                  <c:v>58.778525229247279</c:v>
                </c:pt>
                <c:pt idx="112">
                  <c:v>66.913060635885842</c:v>
                </c:pt>
                <c:pt idx="113">
                  <c:v>74.31448254773936</c:v>
                </c:pt>
                <c:pt idx="114">
                  <c:v>80.901699437494713</c:v>
                </c:pt>
                <c:pt idx="115">
                  <c:v>86.602540378443877</c:v>
                </c:pt>
                <c:pt idx="116">
                  <c:v>91.354545764260038</c:v>
                </c:pt>
                <c:pt idx="117">
                  <c:v>95.105651629515336</c:v>
                </c:pt>
                <c:pt idx="118">
                  <c:v>97.814760073380569</c:v>
                </c:pt>
                <c:pt idx="119">
                  <c:v>99.452189536827319</c:v>
                </c:pt>
                <c:pt idx="1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FE-412C-AD7B-0FE244FBBC4F}"/>
            </c:ext>
          </c:extLst>
        </c:ser>
        <c:ser>
          <c:idx val="1"/>
          <c:order val="1"/>
          <c:tx>
            <c:strRef>
              <c:f>'Gráficas sinusoidales'!$Y$11</c:f>
              <c:strCache>
                <c:ptCount val="1"/>
                <c:pt idx="0">
                  <c:v>I (t)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sinusoidales'!$Y$12:$Y$132</c:f>
              <c:numCache>
                <c:formatCode>#,##0</c:formatCode>
                <c:ptCount val="121"/>
                <c:pt idx="0">
                  <c:v>64.9519052838329</c:v>
                </c:pt>
                <c:pt idx="1">
                  <c:v>68.515909323195061</c:v>
                </c:pt>
                <c:pt idx="2">
                  <c:v>71.329238722136509</c:v>
                </c:pt>
                <c:pt idx="3">
                  <c:v>73.361070055035427</c:v>
                </c:pt>
                <c:pt idx="4">
                  <c:v>74.589142152620497</c:v>
                </c:pt>
                <c:pt idx="5">
                  <c:v>75</c:v>
                </c:pt>
                <c:pt idx="6">
                  <c:v>74.589142152620497</c:v>
                </c:pt>
                <c:pt idx="7">
                  <c:v>73.361070055035427</c:v>
                </c:pt>
                <c:pt idx="8">
                  <c:v>71.329238722136509</c:v>
                </c:pt>
                <c:pt idx="9">
                  <c:v>68.515909323195061</c:v>
                </c:pt>
                <c:pt idx="10">
                  <c:v>64.9519052838329</c:v>
                </c:pt>
                <c:pt idx="11">
                  <c:v>60.67627457812106</c:v>
                </c:pt>
                <c:pt idx="12">
                  <c:v>55.735861910804566</c:v>
                </c:pt>
                <c:pt idx="13">
                  <c:v>50.184795476914367</c:v>
                </c:pt>
                <c:pt idx="14">
                  <c:v>44.083893921935484</c:v>
                </c:pt>
                <c:pt idx="15">
                  <c:v>37.500000000000007</c:v>
                </c:pt>
                <c:pt idx="16">
                  <c:v>30.505248230685016</c:v>
                </c:pt>
                <c:pt idx="17">
                  <c:v>23.17627457812106</c:v>
                </c:pt>
                <c:pt idx="18">
                  <c:v>15.593376811331959</c:v>
                </c:pt>
                <c:pt idx="19">
                  <c:v>7.8396347450740089</c:v>
                </c:pt>
                <c:pt idx="20">
                  <c:v>4.594306705907325E-15</c:v>
                </c:pt>
                <c:pt idx="21">
                  <c:v>-7.8396347450740169</c:v>
                </c:pt>
                <c:pt idx="22">
                  <c:v>-15.59337681133195</c:v>
                </c:pt>
                <c:pt idx="23">
                  <c:v>-23.176274578121049</c:v>
                </c:pt>
                <c:pt idx="24">
                  <c:v>-30.505248230685019</c:v>
                </c:pt>
                <c:pt idx="25">
                  <c:v>-37.499999999999986</c:v>
                </c:pt>
                <c:pt idx="26">
                  <c:v>-44.083893921935477</c:v>
                </c:pt>
                <c:pt idx="27">
                  <c:v>-50.184795476914367</c:v>
                </c:pt>
                <c:pt idx="28">
                  <c:v>-55.735861910804552</c:v>
                </c:pt>
                <c:pt idx="29">
                  <c:v>-60.676274578121053</c:v>
                </c:pt>
                <c:pt idx="30">
                  <c:v>-64.9519052838329</c:v>
                </c:pt>
                <c:pt idx="31">
                  <c:v>-68.515909323195061</c:v>
                </c:pt>
                <c:pt idx="32">
                  <c:v>-71.329238722136509</c:v>
                </c:pt>
                <c:pt idx="33">
                  <c:v>-73.361070055035427</c:v>
                </c:pt>
                <c:pt idx="34">
                  <c:v>-74.589142152620497</c:v>
                </c:pt>
                <c:pt idx="35">
                  <c:v>-75</c:v>
                </c:pt>
                <c:pt idx="36">
                  <c:v>-74.589142152620497</c:v>
                </c:pt>
                <c:pt idx="37">
                  <c:v>-73.361070055035412</c:v>
                </c:pt>
                <c:pt idx="38">
                  <c:v>-71.329238722136523</c:v>
                </c:pt>
                <c:pt idx="39">
                  <c:v>-68.515909323195061</c:v>
                </c:pt>
                <c:pt idx="40">
                  <c:v>-64.9519052838329</c:v>
                </c:pt>
                <c:pt idx="41">
                  <c:v>-60.676274578121067</c:v>
                </c:pt>
                <c:pt idx="42">
                  <c:v>-55.735861910804566</c:v>
                </c:pt>
                <c:pt idx="43">
                  <c:v>-50.18479547691436</c:v>
                </c:pt>
                <c:pt idx="44">
                  <c:v>-44.083893921935491</c:v>
                </c:pt>
                <c:pt idx="45">
                  <c:v>-37.500000000000036</c:v>
                </c:pt>
                <c:pt idx="46">
                  <c:v>-30.505248230685009</c:v>
                </c:pt>
                <c:pt idx="47">
                  <c:v>-23.176274578121067</c:v>
                </c:pt>
                <c:pt idx="48">
                  <c:v>-15.593376811331984</c:v>
                </c:pt>
                <c:pt idx="49">
                  <c:v>-7.8396347450740018</c:v>
                </c:pt>
                <c:pt idx="50">
                  <c:v>-1.3782920117721975E-14</c:v>
                </c:pt>
                <c:pt idx="51">
                  <c:v>7.8396347450739743</c:v>
                </c:pt>
                <c:pt idx="52">
                  <c:v>15.593376811331957</c:v>
                </c:pt>
                <c:pt idx="53">
                  <c:v>23.176274578121042</c:v>
                </c:pt>
                <c:pt idx="54">
                  <c:v>30.505248230684984</c:v>
                </c:pt>
                <c:pt idx="55">
                  <c:v>37.500000000000007</c:v>
                </c:pt>
                <c:pt idx="56">
                  <c:v>44.08389392193547</c:v>
                </c:pt>
                <c:pt idx="57">
                  <c:v>50.184795476914331</c:v>
                </c:pt>
                <c:pt idx="58">
                  <c:v>55.735861910804566</c:v>
                </c:pt>
                <c:pt idx="59">
                  <c:v>60.676274578121053</c:v>
                </c:pt>
                <c:pt idx="60">
                  <c:v>64.951905283832872</c:v>
                </c:pt>
                <c:pt idx="61">
                  <c:v>68.515909323195075</c:v>
                </c:pt>
                <c:pt idx="62">
                  <c:v>71.329238722136509</c:v>
                </c:pt>
                <c:pt idx="63">
                  <c:v>73.361070055035412</c:v>
                </c:pt>
                <c:pt idx="64">
                  <c:v>74.589142152620497</c:v>
                </c:pt>
                <c:pt idx="65">
                  <c:v>75</c:v>
                </c:pt>
                <c:pt idx="66">
                  <c:v>74.589142152620511</c:v>
                </c:pt>
                <c:pt idx="67">
                  <c:v>73.361070055035412</c:v>
                </c:pt>
                <c:pt idx="68">
                  <c:v>71.329238722136523</c:v>
                </c:pt>
                <c:pt idx="69">
                  <c:v>68.515909323195061</c:v>
                </c:pt>
                <c:pt idx="70">
                  <c:v>64.9519052838329</c:v>
                </c:pt>
                <c:pt idx="71">
                  <c:v>60.676274578121067</c:v>
                </c:pt>
                <c:pt idx="72">
                  <c:v>55.735861910804552</c:v>
                </c:pt>
                <c:pt idx="73">
                  <c:v>50.184795476914367</c:v>
                </c:pt>
                <c:pt idx="74">
                  <c:v>44.083893921935498</c:v>
                </c:pt>
                <c:pt idx="75">
                  <c:v>37.499999999999979</c:v>
                </c:pt>
                <c:pt idx="76">
                  <c:v>30.505248230685016</c:v>
                </c:pt>
                <c:pt idx="77">
                  <c:v>23.176274578121081</c:v>
                </c:pt>
                <c:pt idx="78">
                  <c:v>15.593376811331927</c:v>
                </c:pt>
                <c:pt idx="79">
                  <c:v>7.8396347450740107</c:v>
                </c:pt>
                <c:pt idx="80">
                  <c:v>2.2971533529536625E-14</c:v>
                </c:pt>
                <c:pt idx="81">
                  <c:v>-7.8396347450740311</c:v>
                </c:pt>
                <c:pt idx="82">
                  <c:v>-15.593376811331884</c:v>
                </c:pt>
                <c:pt idx="83">
                  <c:v>-23.176274578121035</c:v>
                </c:pt>
                <c:pt idx="84">
                  <c:v>-30.505248230685034</c:v>
                </c:pt>
                <c:pt idx="85">
                  <c:v>-37.499999999999943</c:v>
                </c:pt>
                <c:pt idx="86">
                  <c:v>-44.08389392193547</c:v>
                </c:pt>
                <c:pt idx="87">
                  <c:v>-50.184795476914381</c:v>
                </c:pt>
                <c:pt idx="88">
                  <c:v>-55.735861910804516</c:v>
                </c:pt>
                <c:pt idx="89">
                  <c:v>-60.676274578121046</c:v>
                </c:pt>
                <c:pt idx="90">
                  <c:v>-64.951905283832915</c:v>
                </c:pt>
                <c:pt idx="91">
                  <c:v>-68.515909323195046</c:v>
                </c:pt>
                <c:pt idx="92">
                  <c:v>-71.329238722136509</c:v>
                </c:pt>
                <c:pt idx="93">
                  <c:v>-73.361070055035427</c:v>
                </c:pt>
                <c:pt idx="94">
                  <c:v>-74.589142152620497</c:v>
                </c:pt>
                <c:pt idx="95">
                  <c:v>-75</c:v>
                </c:pt>
                <c:pt idx="96">
                  <c:v>-74.589142152620497</c:v>
                </c:pt>
                <c:pt idx="97">
                  <c:v>-73.361070055035441</c:v>
                </c:pt>
                <c:pt idx="98">
                  <c:v>-71.329238722136523</c:v>
                </c:pt>
                <c:pt idx="99">
                  <c:v>-68.515909323195061</c:v>
                </c:pt>
                <c:pt idx="100">
                  <c:v>-64.951905283832943</c:v>
                </c:pt>
                <c:pt idx="101">
                  <c:v>-60.676274578121074</c:v>
                </c:pt>
                <c:pt idx="102">
                  <c:v>-55.735861910804559</c:v>
                </c:pt>
                <c:pt idx="103">
                  <c:v>-50.184795476914417</c:v>
                </c:pt>
                <c:pt idx="104">
                  <c:v>-44.083893921935513</c:v>
                </c:pt>
                <c:pt idx="105">
                  <c:v>-37.499999999999986</c:v>
                </c:pt>
                <c:pt idx="106">
                  <c:v>-30.505248230685087</c:v>
                </c:pt>
                <c:pt idx="107">
                  <c:v>-23.176274578121088</c:v>
                </c:pt>
                <c:pt idx="108">
                  <c:v>-15.593376811331938</c:v>
                </c:pt>
                <c:pt idx="109">
                  <c:v>-7.8396347450740862</c:v>
                </c:pt>
                <c:pt idx="110">
                  <c:v>-3.2160146941351275E-14</c:v>
                </c:pt>
                <c:pt idx="111">
                  <c:v>7.8396347450740214</c:v>
                </c:pt>
                <c:pt idx="112">
                  <c:v>15.593376811331876</c:v>
                </c:pt>
                <c:pt idx="113">
                  <c:v>23.176274578121024</c:v>
                </c:pt>
                <c:pt idx="114">
                  <c:v>30.505248230685023</c:v>
                </c:pt>
                <c:pt idx="115">
                  <c:v>37.499999999999936</c:v>
                </c:pt>
                <c:pt idx="116">
                  <c:v>44.083893921935463</c:v>
                </c:pt>
                <c:pt idx="117">
                  <c:v>50.184795476914374</c:v>
                </c:pt>
                <c:pt idx="118">
                  <c:v>55.735861910804516</c:v>
                </c:pt>
                <c:pt idx="119">
                  <c:v>60.676274578121031</c:v>
                </c:pt>
                <c:pt idx="120">
                  <c:v>64.9519052838329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FE-412C-AD7B-0FE244FBBC4F}"/>
            </c:ext>
          </c:extLst>
        </c:ser>
        <c:ser>
          <c:idx val="2"/>
          <c:order val="2"/>
          <c:tx>
            <c:strRef>
              <c:f>'Gráficas sinusoidales'!$Z$11</c:f>
              <c:strCache>
                <c:ptCount val="1"/>
                <c:pt idx="0">
                  <c:v>p (t)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sinusoidales'!$Z$12:$Z$132</c:f>
              <c:numCache>
                <c:formatCode>#,##0</c:formatCode>
                <c:ptCount val="121"/>
                <c:pt idx="0">
                  <c:v>86.602540378443877</c:v>
                </c:pt>
                <c:pt idx="1">
                  <c:v>90.854096003979606</c:v>
                </c:pt>
                <c:pt idx="2">
                  <c:v>93.027364957635598</c:v>
                </c:pt>
                <c:pt idx="3">
                  <c:v>93.027364957635598</c:v>
                </c:pt>
                <c:pt idx="4">
                  <c:v>90.854096003979606</c:v>
                </c:pt>
                <c:pt idx="5">
                  <c:v>86.602540378443877</c:v>
                </c:pt>
                <c:pt idx="6">
                  <c:v>80.458511463091639</c:v>
                </c:pt>
                <c:pt idx="7">
                  <c:v>72.690532803845585</c:v>
                </c:pt>
                <c:pt idx="8">
                  <c:v>63.638102343011951</c:v>
                </c:pt>
                <c:pt idx="9">
                  <c:v>53.696854730109912</c:v>
                </c:pt>
                <c:pt idx="10">
                  <c:v>43.301270189221938</c:v>
                </c:pt>
                <c:pt idx="11">
                  <c:v>32.905685648333971</c:v>
                </c:pt>
                <c:pt idx="12">
                  <c:v>22.964438035431922</c:v>
                </c:pt>
                <c:pt idx="13">
                  <c:v>13.912007574598285</c:v>
                </c:pt>
                <c:pt idx="14">
                  <c:v>6.1440289153522345</c:v>
                </c:pt>
                <c:pt idx="15">
                  <c:v>0</c:v>
                </c:pt>
                <c:pt idx="16">
                  <c:v>-4.2515556255357412</c:v>
                </c:pt>
                <c:pt idx="17">
                  <c:v>-6.4248245791917293</c:v>
                </c:pt>
                <c:pt idx="18">
                  <c:v>-6.4248245791917293</c:v>
                </c:pt>
                <c:pt idx="19">
                  <c:v>-4.2515556255357465</c:v>
                </c:pt>
                <c:pt idx="20">
                  <c:v>5.5511151231257827E-15</c:v>
                </c:pt>
                <c:pt idx="21">
                  <c:v>6.144028915352223</c:v>
                </c:pt>
                <c:pt idx="22">
                  <c:v>13.912007574598274</c:v>
                </c:pt>
                <c:pt idx="23">
                  <c:v>22.964438035431929</c:v>
                </c:pt>
                <c:pt idx="24">
                  <c:v>32.90568564833395</c:v>
                </c:pt>
                <c:pt idx="25">
                  <c:v>43.301270189221924</c:v>
                </c:pt>
                <c:pt idx="26">
                  <c:v>53.696854730109912</c:v>
                </c:pt>
                <c:pt idx="27">
                  <c:v>63.638102343011923</c:v>
                </c:pt>
                <c:pt idx="28">
                  <c:v>72.690532803845585</c:v>
                </c:pt>
                <c:pt idx="29">
                  <c:v>80.458511463091639</c:v>
                </c:pt>
                <c:pt idx="30">
                  <c:v>86.602540378443862</c:v>
                </c:pt>
                <c:pt idx="31">
                  <c:v>90.854096003979606</c:v>
                </c:pt>
                <c:pt idx="32">
                  <c:v>93.027364957635598</c:v>
                </c:pt>
                <c:pt idx="33">
                  <c:v>93.027364957635612</c:v>
                </c:pt>
                <c:pt idx="34">
                  <c:v>90.85409600397962</c:v>
                </c:pt>
                <c:pt idx="35">
                  <c:v>86.602540378443862</c:v>
                </c:pt>
                <c:pt idx="36">
                  <c:v>80.458511463091639</c:v>
                </c:pt>
                <c:pt idx="37">
                  <c:v>72.690532803845613</c:v>
                </c:pt>
                <c:pt idx="38">
                  <c:v>63.638102343011951</c:v>
                </c:pt>
                <c:pt idx="39">
                  <c:v>53.696854730109891</c:v>
                </c:pt>
                <c:pt idx="40">
                  <c:v>43.301270189221952</c:v>
                </c:pt>
                <c:pt idx="41">
                  <c:v>32.905685648334014</c:v>
                </c:pt>
                <c:pt idx="42">
                  <c:v>22.964438035431915</c:v>
                </c:pt>
                <c:pt idx="43">
                  <c:v>13.91200757459829</c:v>
                </c:pt>
                <c:pt idx="44">
                  <c:v>6.1440289153522567</c:v>
                </c:pt>
                <c:pt idx="45">
                  <c:v>-5.5511151231257827E-15</c:v>
                </c:pt>
                <c:pt idx="46">
                  <c:v>-4.2515556255357358</c:v>
                </c:pt>
                <c:pt idx="47">
                  <c:v>-6.4248245791917293</c:v>
                </c:pt>
                <c:pt idx="48">
                  <c:v>-6.4248245791917293</c:v>
                </c:pt>
                <c:pt idx="49">
                  <c:v>-4.2515556255357465</c:v>
                </c:pt>
                <c:pt idx="50">
                  <c:v>-2.2204460492503131E-14</c:v>
                </c:pt>
                <c:pt idx="51">
                  <c:v>6.1440289153522283</c:v>
                </c:pt>
                <c:pt idx="52">
                  <c:v>13.912007574598261</c:v>
                </c:pt>
                <c:pt idx="53">
                  <c:v>22.964438035431879</c:v>
                </c:pt>
                <c:pt idx="54">
                  <c:v>32.905685648333979</c:v>
                </c:pt>
                <c:pt idx="55">
                  <c:v>43.30127018922191</c:v>
                </c:pt>
                <c:pt idx="56">
                  <c:v>53.696854730109855</c:v>
                </c:pt>
                <c:pt idx="57">
                  <c:v>63.638102343011951</c:v>
                </c:pt>
                <c:pt idx="58">
                  <c:v>72.690532803845571</c:v>
                </c:pt>
                <c:pt idx="59">
                  <c:v>80.458511463091625</c:v>
                </c:pt>
                <c:pt idx="60">
                  <c:v>86.602540378443877</c:v>
                </c:pt>
                <c:pt idx="61">
                  <c:v>90.854096003979606</c:v>
                </c:pt>
                <c:pt idx="62">
                  <c:v>93.027364957635598</c:v>
                </c:pt>
                <c:pt idx="63">
                  <c:v>93.027364957635598</c:v>
                </c:pt>
                <c:pt idx="64">
                  <c:v>90.85409600397962</c:v>
                </c:pt>
                <c:pt idx="65">
                  <c:v>86.602540378443891</c:v>
                </c:pt>
                <c:pt idx="66">
                  <c:v>80.458511463091639</c:v>
                </c:pt>
                <c:pt idx="67">
                  <c:v>72.690532803845613</c:v>
                </c:pt>
                <c:pt idx="68">
                  <c:v>63.638102343011916</c:v>
                </c:pt>
                <c:pt idx="69">
                  <c:v>53.696854730109898</c:v>
                </c:pt>
                <c:pt idx="70">
                  <c:v>43.301270189221967</c:v>
                </c:pt>
                <c:pt idx="71">
                  <c:v>32.905685648333936</c:v>
                </c:pt>
                <c:pt idx="72">
                  <c:v>22.964438035431925</c:v>
                </c:pt>
                <c:pt idx="73">
                  <c:v>13.912007574598301</c:v>
                </c:pt>
                <c:pt idx="74">
                  <c:v>6.1440289153522007</c:v>
                </c:pt>
                <c:pt idx="75">
                  <c:v>5.5511151231257827E-15</c:v>
                </c:pt>
                <c:pt idx="76">
                  <c:v>-4.2515556255357358</c:v>
                </c:pt>
                <c:pt idx="77">
                  <c:v>-6.4248245791917347</c:v>
                </c:pt>
                <c:pt idx="78">
                  <c:v>-6.4248245791917293</c:v>
                </c:pt>
                <c:pt idx="79">
                  <c:v>-4.2515556255357243</c:v>
                </c:pt>
                <c:pt idx="80">
                  <c:v>-2.7755575615628914E-14</c:v>
                </c:pt>
                <c:pt idx="81">
                  <c:v>6.144028915352223</c:v>
                </c:pt>
                <c:pt idx="82">
                  <c:v>13.912007574598324</c:v>
                </c:pt>
                <c:pt idx="83">
                  <c:v>22.964438035431868</c:v>
                </c:pt>
                <c:pt idx="84">
                  <c:v>32.905685648333964</c:v>
                </c:pt>
                <c:pt idx="85">
                  <c:v>43.301270189221988</c:v>
                </c:pt>
                <c:pt idx="86">
                  <c:v>53.696854730109841</c:v>
                </c:pt>
                <c:pt idx="87">
                  <c:v>63.638102343011937</c:v>
                </c:pt>
                <c:pt idx="88">
                  <c:v>72.690532803845628</c:v>
                </c:pt>
                <c:pt idx="89">
                  <c:v>80.458511463091597</c:v>
                </c:pt>
                <c:pt idx="90">
                  <c:v>86.602540378443862</c:v>
                </c:pt>
                <c:pt idx="91">
                  <c:v>90.85409600397962</c:v>
                </c:pt>
                <c:pt idx="92">
                  <c:v>93.027364957635598</c:v>
                </c:pt>
                <c:pt idx="93">
                  <c:v>93.027364957635612</c:v>
                </c:pt>
                <c:pt idx="94">
                  <c:v>90.854096003979606</c:v>
                </c:pt>
                <c:pt idx="95">
                  <c:v>86.602540378443905</c:v>
                </c:pt>
                <c:pt idx="96">
                  <c:v>80.458511463091654</c:v>
                </c:pt>
                <c:pt idx="97">
                  <c:v>72.690532803845556</c:v>
                </c:pt>
                <c:pt idx="98">
                  <c:v>63.638102343012015</c:v>
                </c:pt>
                <c:pt idx="99">
                  <c:v>53.696854730109912</c:v>
                </c:pt>
                <c:pt idx="100">
                  <c:v>43.301270189221889</c:v>
                </c:pt>
                <c:pt idx="101">
                  <c:v>32.905685648334035</c:v>
                </c:pt>
                <c:pt idx="102">
                  <c:v>22.964438035431936</c:v>
                </c:pt>
                <c:pt idx="103">
                  <c:v>13.91200757459824</c:v>
                </c:pt>
                <c:pt idx="104">
                  <c:v>6.1440289153522727</c:v>
                </c:pt>
                <c:pt idx="105">
                  <c:v>1.1102230246251565E-14</c:v>
                </c:pt>
                <c:pt idx="106">
                  <c:v>-4.2515556255357581</c:v>
                </c:pt>
                <c:pt idx="107">
                  <c:v>-6.4248245791917231</c:v>
                </c:pt>
                <c:pt idx="108">
                  <c:v>-6.4248245791917347</c:v>
                </c:pt>
                <c:pt idx="109">
                  <c:v>-4.2515556255357296</c:v>
                </c:pt>
                <c:pt idx="110">
                  <c:v>-3.3306690738754696E-14</c:v>
                </c:pt>
                <c:pt idx="111">
                  <c:v>6.1440289153522123</c:v>
                </c:pt>
                <c:pt idx="112">
                  <c:v>13.912007574598311</c:v>
                </c:pt>
                <c:pt idx="113">
                  <c:v>22.964438035431854</c:v>
                </c:pt>
                <c:pt idx="114">
                  <c:v>32.905685648333957</c:v>
                </c:pt>
                <c:pt idx="115">
                  <c:v>43.301270189221981</c:v>
                </c:pt>
                <c:pt idx="116">
                  <c:v>53.696854730109834</c:v>
                </c:pt>
                <c:pt idx="117">
                  <c:v>63.638102343011923</c:v>
                </c:pt>
                <c:pt idx="118">
                  <c:v>72.690532803845628</c:v>
                </c:pt>
                <c:pt idx="119">
                  <c:v>80.458511463091597</c:v>
                </c:pt>
                <c:pt idx="120">
                  <c:v>86.602540378443862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5FE-412C-AD7B-0FE244FBBC4F}"/>
            </c:ext>
          </c:extLst>
        </c:ser>
        <c:ser>
          <c:idx val="3"/>
          <c:order val="3"/>
          <c:tx>
            <c:strRef>
              <c:f>'Gráficas sinusoidales'!$AA$11</c:f>
              <c:strCache>
                <c:ptCount val="1"/>
                <c:pt idx="0">
                  <c:v>pa (t)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  <a:alpha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sinusoidales'!$AA$12:$AA$132</c:f>
              <c:numCache>
                <c:formatCode>#,##0</c:formatCode>
                <c:ptCount val="121"/>
                <c:pt idx="0">
                  <c:v>86.602540378443877</c:v>
                </c:pt>
                <c:pt idx="1">
                  <c:v>85.656303733535637</c:v>
                </c:pt>
                <c:pt idx="2">
                  <c:v>82.858948880740598</c:v>
                </c:pt>
                <c:pt idx="3">
                  <c:v>78.332733650323789</c:v>
                </c:pt>
                <c:pt idx="4">
                  <c:v>72.275475367044763</c:v>
                </c:pt>
                <c:pt idx="5">
                  <c:v>64.9519052838329</c:v>
                </c:pt>
                <c:pt idx="6">
                  <c:v>56.682098555712813</c:v>
                </c:pt>
                <c:pt idx="7">
                  <c:v>47.827485419638762</c:v>
                </c:pt>
                <c:pt idx="8">
                  <c:v>38.775054958805121</c:v>
                </c:pt>
                <c:pt idx="9">
                  <c:v>29.920441822731068</c:v>
                </c:pt>
                <c:pt idx="10">
                  <c:v>21.65063509461098</c:v>
                </c:pt>
                <c:pt idx="11">
                  <c:v>14.32706501139911</c:v>
                </c:pt>
                <c:pt idx="12">
                  <c:v>8.2698067281200984</c:v>
                </c:pt>
                <c:pt idx="13">
                  <c:v>3.7435914977032771</c:v>
                </c:pt>
                <c:pt idx="14">
                  <c:v>0.94623664490823511</c:v>
                </c:pt>
                <c:pt idx="15">
                  <c:v>0</c:v>
                </c:pt>
                <c:pt idx="16">
                  <c:v>0.94623664490823511</c:v>
                </c:pt>
                <c:pt idx="17">
                  <c:v>3.7435914977032629</c:v>
                </c:pt>
                <c:pt idx="18">
                  <c:v>8.2698067281200895</c:v>
                </c:pt>
                <c:pt idx="19">
                  <c:v>14.327065011399101</c:v>
                </c:pt>
                <c:pt idx="20">
                  <c:v>21.650635094610951</c:v>
                </c:pt>
                <c:pt idx="21">
                  <c:v>29.920441822731057</c:v>
                </c:pt>
                <c:pt idx="22">
                  <c:v>38.775054958805121</c:v>
                </c:pt>
                <c:pt idx="23">
                  <c:v>47.827485419638748</c:v>
                </c:pt>
                <c:pt idx="24">
                  <c:v>56.682098555712805</c:v>
                </c:pt>
                <c:pt idx="25">
                  <c:v>64.9519052838329</c:v>
                </c:pt>
                <c:pt idx="26">
                  <c:v>72.275475367044749</c:v>
                </c:pt>
                <c:pt idx="27">
                  <c:v>78.332733650323789</c:v>
                </c:pt>
                <c:pt idx="28">
                  <c:v>82.858948880740613</c:v>
                </c:pt>
                <c:pt idx="29">
                  <c:v>85.656303733535637</c:v>
                </c:pt>
                <c:pt idx="30">
                  <c:v>86.602540378443877</c:v>
                </c:pt>
                <c:pt idx="31">
                  <c:v>85.656303733535637</c:v>
                </c:pt>
                <c:pt idx="32">
                  <c:v>82.858948880740613</c:v>
                </c:pt>
                <c:pt idx="33">
                  <c:v>78.33273365032376</c:v>
                </c:pt>
                <c:pt idx="34">
                  <c:v>72.275475367044791</c:v>
                </c:pt>
                <c:pt idx="35">
                  <c:v>64.9519052838329</c:v>
                </c:pt>
                <c:pt idx="36">
                  <c:v>56.682098555712827</c:v>
                </c:pt>
                <c:pt idx="37">
                  <c:v>47.827485419638762</c:v>
                </c:pt>
                <c:pt idx="38">
                  <c:v>38.775054958805143</c:v>
                </c:pt>
                <c:pt idx="39">
                  <c:v>29.920441822731078</c:v>
                </c:pt>
                <c:pt idx="40">
                  <c:v>21.650635094611001</c:v>
                </c:pt>
                <c:pt idx="41">
                  <c:v>14.327065011399101</c:v>
                </c:pt>
                <c:pt idx="42">
                  <c:v>8.2698067281201038</c:v>
                </c:pt>
                <c:pt idx="43">
                  <c:v>3.7435914977032869</c:v>
                </c:pt>
                <c:pt idx="44">
                  <c:v>0.94623664490823511</c:v>
                </c:pt>
                <c:pt idx="45">
                  <c:v>0</c:v>
                </c:pt>
                <c:pt idx="46">
                  <c:v>0.94623664490823023</c:v>
                </c:pt>
                <c:pt idx="47">
                  <c:v>3.7435914977032434</c:v>
                </c:pt>
                <c:pt idx="48">
                  <c:v>8.2698067281200842</c:v>
                </c:pt>
                <c:pt idx="49">
                  <c:v>14.327065011399135</c:v>
                </c:pt>
                <c:pt idx="50">
                  <c:v>21.65063509461098</c:v>
                </c:pt>
                <c:pt idx="51">
                  <c:v>29.920441822731043</c:v>
                </c:pt>
                <c:pt idx="52">
                  <c:v>38.775054958805072</c:v>
                </c:pt>
                <c:pt idx="53">
                  <c:v>47.827485419638762</c:v>
                </c:pt>
                <c:pt idx="54">
                  <c:v>56.682098555712791</c:v>
                </c:pt>
                <c:pt idx="55">
                  <c:v>64.951905283832872</c:v>
                </c:pt>
                <c:pt idx="56">
                  <c:v>72.275475367044763</c:v>
                </c:pt>
                <c:pt idx="57">
                  <c:v>78.33273365032376</c:v>
                </c:pt>
                <c:pt idx="58">
                  <c:v>82.858948880740584</c:v>
                </c:pt>
                <c:pt idx="59">
                  <c:v>85.656303733535637</c:v>
                </c:pt>
                <c:pt idx="60">
                  <c:v>86.602540378443877</c:v>
                </c:pt>
                <c:pt idx="61">
                  <c:v>85.656303733535651</c:v>
                </c:pt>
                <c:pt idx="62">
                  <c:v>82.858948880740641</c:v>
                </c:pt>
                <c:pt idx="63">
                  <c:v>78.332733650323789</c:v>
                </c:pt>
                <c:pt idx="64">
                  <c:v>72.275475367044805</c:v>
                </c:pt>
                <c:pt idx="65">
                  <c:v>64.951905283832971</c:v>
                </c:pt>
                <c:pt idx="66">
                  <c:v>56.682098555712756</c:v>
                </c:pt>
                <c:pt idx="67">
                  <c:v>47.827485419638734</c:v>
                </c:pt>
                <c:pt idx="68">
                  <c:v>38.775054958805192</c:v>
                </c:pt>
                <c:pt idx="69">
                  <c:v>29.92044182273116</c:v>
                </c:pt>
                <c:pt idx="70">
                  <c:v>21.650635094610944</c:v>
                </c:pt>
                <c:pt idx="71">
                  <c:v>14.32706501139911</c:v>
                </c:pt>
                <c:pt idx="72">
                  <c:v>8.2698067281201073</c:v>
                </c:pt>
                <c:pt idx="73">
                  <c:v>3.7435914977032629</c:v>
                </c:pt>
                <c:pt idx="74">
                  <c:v>0.94623664490823511</c:v>
                </c:pt>
                <c:pt idx="75">
                  <c:v>0</c:v>
                </c:pt>
                <c:pt idx="76">
                  <c:v>0.94623664490822545</c:v>
                </c:pt>
                <c:pt idx="77">
                  <c:v>3.7435914977033011</c:v>
                </c:pt>
                <c:pt idx="78">
                  <c:v>8.2698067281200789</c:v>
                </c:pt>
                <c:pt idx="79">
                  <c:v>14.32706501139913</c:v>
                </c:pt>
                <c:pt idx="80">
                  <c:v>21.650635094610902</c:v>
                </c:pt>
                <c:pt idx="81">
                  <c:v>29.920441822731036</c:v>
                </c:pt>
                <c:pt idx="82">
                  <c:v>38.775054958805136</c:v>
                </c:pt>
                <c:pt idx="83">
                  <c:v>47.827485419638677</c:v>
                </c:pt>
                <c:pt idx="84">
                  <c:v>56.682098555712784</c:v>
                </c:pt>
                <c:pt idx="85">
                  <c:v>64.951905283832929</c:v>
                </c:pt>
                <c:pt idx="86">
                  <c:v>72.275475367044706</c:v>
                </c:pt>
                <c:pt idx="87">
                  <c:v>78.33273365032376</c:v>
                </c:pt>
                <c:pt idx="88">
                  <c:v>82.858948880740613</c:v>
                </c:pt>
                <c:pt idx="89">
                  <c:v>85.656303733535623</c:v>
                </c:pt>
                <c:pt idx="90">
                  <c:v>86.602540378443877</c:v>
                </c:pt>
                <c:pt idx="91">
                  <c:v>85.656303733535637</c:v>
                </c:pt>
                <c:pt idx="92">
                  <c:v>82.858948880740641</c:v>
                </c:pt>
                <c:pt idx="93">
                  <c:v>78.332733650323803</c:v>
                </c:pt>
                <c:pt idx="94">
                  <c:v>72.275475367044862</c:v>
                </c:pt>
                <c:pt idx="95">
                  <c:v>64.951905283832843</c:v>
                </c:pt>
                <c:pt idx="96">
                  <c:v>56.682098555712841</c:v>
                </c:pt>
                <c:pt idx="97">
                  <c:v>47.827485419638897</c:v>
                </c:pt>
                <c:pt idx="98">
                  <c:v>38.775054958805043</c:v>
                </c:pt>
                <c:pt idx="99">
                  <c:v>29.920441822731096</c:v>
                </c:pt>
                <c:pt idx="100">
                  <c:v>21.650635094610955</c:v>
                </c:pt>
                <c:pt idx="101">
                  <c:v>14.327065011399178</c:v>
                </c:pt>
                <c:pt idx="102">
                  <c:v>8.269806728120118</c:v>
                </c:pt>
                <c:pt idx="103">
                  <c:v>3.7435914977032629</c:v>
                </c:pt>
                <c:pt idx="104">
                  <c:v>0.94623664490825432</c:v>
                </c:pt>
                <c:pt idx="105">
                  <c:v>0</c:v>
                </c:pt>
                <c:pt idx="106">
                  <c:v>0.94623664490823989</c:v>
                </c:pt>
                <c:pt idx="107">
                  <c:v>3.7435914977032341</c:v>
                </c:pt>
                <c:pt idx="108">
                  <c:v>8.2698067281200753</c:v>
                </c:pt>
                <c:pt idx="109">
                  <c:v>14.327065011399121</c:v>
                </c:pt>
                <c:pt idx="110">
                  <c:v>21.650635094610891</c:v>
                </c:pt>
                <c:pt idx="111">
                  <c:v>29.920441822731025</c:v>
                </c:pt>
                <c:pt idx="112">
                  <c:v>38.775054958805129</c:v>
                </c:pt>
                <c:pt idx="113">
                  <c:v>47.82748541963867</c:v>
                </c:pt>
                <c:pt idx="114">
                  <c:v>56.682098555712777</c:v>
                </c:pt>
                <c:pt idx="115">
                  <c:v>64.951905283832915</c:v>
                </c:pt>
                <c:pt idx="116">
                  <c:v>72.275475367044692</c:v>
                </c:pt>
                <c:pt idx="117">
                  <c:v>78.33273365032376</c:v>
                </c:pt>
                <c:pt idx="118">
                  <c:v>82.858948880740613</c:v>
                </c:pt>
                <c:pt idx="119">
                  <c:v>85.656303733535623</c:v>
                </c:pt>
                <c:pt idx="120">
                  <c:v>86.602540378443877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5FE-412C-AD7B-0FE244FBBC4F}"/>
            </c:ext>
          </c:extLst>
        </c:ser>
        <c:ser>
          <c:idx val="4"/>
          <c:order val="4"/>
          <c:tx>
            <c:strRef>
              <c:f>'Gráficas sinusoidales'!$AB$11</c:f>
              <c:strCache>
                <c:ptCount val="1"/>
                <c:pt idx="0">
                  <c:v>qr (t)</c:v>
                </c:pt>
              </c:strCache>
            </c:strRef>
          </c:tx>
          <c:spPr>
            <a:ln w="22225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sinusoidales'!$AB$12:$AB$132</c:f>
              <c:numCache>
                <c:formatCode>#,##0</c:formatCode>
                <c:ptCount val="121"/>
                <c:pt idx="0">
                  <c:v>0</c:v>
                </c:pt>
                <c:pt idx="1">
                  <c:v>5.1977922704439825</c:v>
                </c:pt>
                <c:pt idx="2">
                  <c:v>10.168416076895003</c:v>
                </c:pt>
                <c:pt idx="3">
                  <c:v>14.694631307311827</c:v>
                </c:pt>
                <c:pt idx="4">
                  <c:v>18.578620636934851</c:v>
                </c:pt>
                <c:pt idx="5">
                  <c:v>21.650635094610962</c:v>
                </c:pt>
                <c:pt idx="6">
                  <c:v>23.776412907378834</c:v>
                </c:pt>
                <c:pt idx="7">
                  <c:v>24.86304738420683</c:v>
                </c:pt>
                <c:pt idx="8">
                  <c:v>24.86304738420683</c:v>
                </c:pt>
                <c:pt idx="9">
                  <c:v>23.776412907378838</c:v>
                </c:pt>
                <c:pt idx="10">
                  <c:v>21.650635094610966</c:v>
                </c:pt>
                <c:pt idx="11">
                  <c:v>18.578620636934854</c:v>
                </c:pt>
                <c:pt idx="12">
                  <c:v>14.694631307311829</c:v>
                </c:pt>
                <c:pt idx="13">
                  <c:v>10.16841607689501</c:v>
                </c:pt>
                <c:pt idx="14">
                  <c:v>5.1977922704439825</c:v>
                </c:pt>
                <c:pt idx="15">
                  <c:v>3.0628711372715496E-15</c:v>
                </c:pt>
                <c:pt idx="16">
                  <c:v>-5.1977922704439763</c:v>
                </c:pt>
                <c:pt idx="17">
                  <c:v>-10.168416076894994</c:v>
                </c:pt>
                <c:pt idx="18">
                  <c:v>-14.694631307311823</c:v>
                </c:pt>
                <c:pt idx="19">
                  <c:v>-18.578620636934847</c:v>
                </c:pt>
                <c:pt idx="20">
                  <c:v>-21.650635094610955</c:v>
                </c:pt>
                <c:pt idx="21">
                  <c:v>-23.776412907378834</c:v>
                </c:pt>
                <c:pt idx="22">
                  <c:v>-24.86304738420683</c:v>
                </c:pt>
                <c:pt idx="23">
                  <c:v>-24.86304738420683</c:v>
                </c:pt>
                <c:pt idx="24">
                  <c:v>-23.776412907378838</c:v>
                </c:pt>
                <c:pt idx="25">
                  <c:v>-21.650635094610962</c:v>
                </c:pt>
                <c:pt idx="26">
                  <c:v>-18.578620636934861</c:v>
                </c:pt>
                <c:pt idx="27">
                  <c:v>-14.694631307311832</c:v>
                </c:pt>
                <c:pt idx="28">
                  <c:v>-10.168416076895003</c:v>
                </c:pt>
                <c:pt idx="29">
                  <c:v>-5.1977922704439958</c:v>
                </c:pt>
                <c:pt idx="30">
                  <c:v>-6.1257422745430993E-15</c:v>
                </c:pt>
                <c:pt idx="31">
                  <c:v>5.1977922704439621</c:v>
                </c:pt>
                <c:pt idx="32">
                  <c:v>10.16841607689499</c:v>
                </c:pt>
                <c:pt idx="33">
                  <c:v>14.694631307311838</c:v>
                </c:pt>
                <c:pt idx="34">
                  <c:v>18.57862063693484</c:v>
                </c:pt>
                <c:pt idx="35">
                  <c:v>21.650635094610969</c:v>
                </c:pt>
                <c:pt idx="36">
                  <c:v>23.776412907378834</c:v>
                </c:pt>
                <c:pt idx="37">
                  <c:v>24.86304738420683</c:v>
                </c:pt>
                <c:pt idx="38">
                  <c:v>24.86304738420683</c:v>
                </c:pt>
                <c:pt idx="39">
                  <c:v>23.776412907378838</c:v>
                </c:pt>
                <c:pt idx="40">
                  <c:v>21.650635094610976</c:v>
                </c:pt>
                <c:pt idx="41">
                  <c:v>18.578620636934847</c:v>
                </c:pt>
                <c:pt idx="42">
                  <c:v>14.694631307311832</c:v>
                </c:pt>
                <c:pt idx="43">
                  <c:v>10.168416076895026</c:v>
                </c:pt>
                <c:pt idx="44">
                  <c:v>5.1977922704439772</c:v>
                </c:pt>
                <c:pt idx="45">
                  <c:v>9.1886134118146485E-15</c:v>
                </c:pt>
                <c:pt idx="46">
                  <c:v>-5.1977922704439594</c:v>
                </c:pt>
                <c:pt idx="47">
                  <c:v>-10.168416076894967</c:v>
                </c:pt>
                <c:pt idx="48">
                  <c:v>-14.694631307311818</c:v>
                </c:pt>
                <c:pt idx="49">
                  <c:v>-18.578620636934868</c:v>
                </c:pt>
                <c:pt idx="50">
                  <c:v>-21.650635094610966</c:v>
                </c:pt>
                <c:pt idx="51">
                  <c:v>-23.77641290737883</c:v>
                </c:pt>
                <c:pt idx="52">
                  <c:v>-24.863047384206826</c:v>
                </c:pt>
                <c:pt idx="53">
                  <c:v>-24.86304738420683</c:v>
                </c:pt>
                <c:pt idx="54">
                  <c:v>-23.776412907378841</c:v>
                </c:pt>
                <c:pt idx="55">
                  <c:v>-21.650635094610976</c:v>
                </c:pt>
                <c:pt idx="56">
                  <c:v>-18.578620636934851</c:v>
                </c:pt>
                <c:pt idx="57">
                  <c:v>-14.694631307311834</c:v>
                </c:pt>
                <c:pt idx="58">
                  <c:v>-10.16841607689503</c:v>
                </c:pt>
                <c:pt idx="59">
                  <c:v>-5.1977922704439798</c:v>
                </c:pt>
                <c:pt idx="60">
                  <c:v>-1.2251484549086199E-14</c:v>
                </c:pt>
                <c:pt idx="61">
                  <c:v>5.1977922704439559</c:v>
                </c:pt>
                <c:pt idx="62">
                  <c:v>10.168416076894966</c:v>
                </c:pt>
                <c:pt idx="63">
                  <c:v>14.694631307311814</c:v>
                </c:pt>
                <c:pt idx="64">
                  <c:v>18.578620636934833</c:v>
                </c:pt>
                <c:pt idx="65">
                  <c:v>21.650635094610941</c:v>
                </c:pt>
                <c:pt idx="66">
                  <c:v>23.776412907378845</c:v>
                </c:pt>
                <c:pt idx="67">
                  <c:v>24.86304738420683</c:v>
                </c:pt>
                <c:pt idx="68">
                  <c:v>24.863047384206833</c:v>
                </c:pt>
                <c:pt idx="69">
                  <c:v>23.776412907378855</c:v>
                </c:pt>
                <c:pt idx="70">
                  <c:v>21.650635094610955</c:v>
                </c:pt>
                <c:pt idx="71">
                  <c:v>18.578620636934854</c:v>
                </c:pt>
                <c:pt idx="72">
                  <c:v>14.694631307311838</c:v>
                </c:pt>
                <c:pt idx="73">
                  <c:v>10.16841607689499</c:v>
                </c:pt>
                <c:pt idx="74">
                  <c:v>5.1977922704439825</c:v>
                </c:pt>
                <c:pt idx="75">
                  <c:v>1.5314355686357747E-14</c:v>
                </c:pt>
                <c:pt idx="76">
                  <c:v>-5.1977922704439532</c:v>
                </c:pt>
                <c:pt idx="77">
                  <c:v>-10.168416076895044</c:v>
                </c:pt>
                <c:pt idx="78">
                  <c:v>-14.694631307311813</c:v>
                </c:pt>
                <c:pt idx="79">
                  <c:v>-18.578620636934861</c:v>
                </c:pt>
                <c:pt idx="80">
                  <c:v>-21.650635094610941</c:v>
                </c:pt>
                <c:pt idx="81">
                  <c:v>-23.77641290737883</c:v>
                </c:pt>
                <c:pt idx="82">
                  <c:v>-24.86304738420683</c:v>
                </c:pt>
                <c:pt idx="83">
                  <c:v>-24.863047384206833</c:v>
                </c:pt>
                <c:pt idx="84">
                  <c:v>-23.776412907378841</c:v>
                </c:pt>
                <c:pt idx="85">
                  <c:v>-21.650635094610955</c:v>
                </c:pt>
                <c:pt idx="86">
                  <c:v>-18.578620636934883</c:v>
                </c:pt>
                <c:pt idx="87">
                  <c:v>-14.694631307311841</c:v>
                </c:pt>
                <c:pt idx="88">
                  <c:v>-10.168416076894992</c:v>
                </c:pt>
                <c:pt idx="89">
                  <c:v>-5.1977922704440296</c:v>
                </c:pt>
                <c:pt idx="90">
                  <c:v>-1.8377226823629297E-14</c:v>
                </c:pt>
                <c:pt idx="91">
                  <c:v>5.1977922704439932</c:v>
                </c:pt>
                <c:pt idx="92">
                  <c:v>10.168416076894959</c:v>
                </c:pt>
                <c:pt idx="93">
                  <c:v>14.694631307311809</c:v>
                </c:pt>
                <c:pt idx="94">
                  <c:v>18.578620636934801</c:v>
                </c:pt>
                <c:pt idx="95">
                  <c:v>21.650635094610983</c:v>
                </c:pt>
                <c:pt idx="96">
                  <c:v>23.77641290737883</c:v>
                </c:pt>
                <c:pt idx="97">
                  <c:v>24.863047384206819</c:v>
                </c:pt>
                <c:pt idx="98">
                  <c:v>24.863047384206826</c:v>
                </c:pt>
                <c:pt idx="99">
                  <c:v>23.776412907378845</c:v>
                </c:pt>
                <c:pt idx="100">
                  <c:v>21.650635094610958</c:v>
                </c:pt>
                <c:pt idx="101">
                  <c:v>18.578620636934886</c:v>
                </c:pt>
                <c:pt idx="102">
                  <c:v>14.694631307311843</c:v>
                </c:pt>
                <c:pt idx="103">
                  <c:v>10.168416076894996</c:v>
                </c:pt>
                <c:pt idx="104">
                  <c:v>5.1977922704440322</c:v>
                </c:pt>
                <c:pt idx="105">
                  <c:v>2.1440097960900847E-14</c:v>
                </c:pt>
                <c:pt idx="106">
                  <c:v>-5.1977922704439905</c:v>
                </c:pt>
                <c:pt idx="107">
                  <c:v>-10.168416076894957</c:v>
                </c:pt>
                <c:pt idx="108">
                  <c:v>-14.694631307311809</c:v>
                </c:pt>
                <c:pt idx="109">
                  <c:v>-18.578620636934858</c:v>
                </c:pt>
                <c:pt idx="110">
                  <c:v>-21.650635094610937</c:v>
                </c:pt>
                <c:pt idx="111">
                  <c:v>-23.77641290737883</c:v>
                </c:pt>
                <c:pt idx="112">
                  <c:v>-24.86304738420683</c:v>
                </c:pt>
                <c:pt idx="113">
                  <c:v>-24.863047384206833</c:v>
                </c:pt>
                <c:pt idx="114">
                  <c:v>-23.776412907378845</c:v>
                </c:pt>
                <c:pt idx="115">
                  <c:v>-21.650635094610958</c:v>
                </c:pt>
                <c:pt idx="116">
                  <c:v>-18.57862063693489</c:v>
                </c:pt>
                <c:pt idx="117">
                  <c:v>-14.694631307311846</c:v>
                </c:pt>
                <c:pt idx="118">
                  <c:v>-10.168416076894998</c:v>
                </c:pt>
                <c:pt idx="119">
                  <c:v>-5.1977922704440358</c:v>
                </c:pt>
                <c:pt idx="120">
                  <c:v>-2.4502969098172397E-14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5FE-412C-AD7B-0FE244FBBC4F}"/>
            </c:ext>
          </c:extLst>
        </c:ser>
        <c:ser>
          <c:idx val="5"/>
          <c:order val="5"/>
          <c:tx>
            <c:strRef>
              <c:f>'Gráficas sinusoidales'!$AC$11</c:f>
              <c:strCache>
                <c:ptCount val="1"/>
                <c:pt idx="0">
                  <c:v>P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sinusoidales'!$AC$12:$AC$132</c:f>
              <c:numCache>
                <c:formatCode>#,##0</c:formatCode>
                <c:ptCount val="121"/>
                <c:pt idx="0">
                  <c:v>43.301270189221938</c:v>
                </c:pt>
                <c:pt idx="1">
                  <c:v>43.301270189221938</c:v>
                </c:pt>
                <c:pt idx="2">
                  <c:v>43.301270189221938</c:v>
                </c:pt>
                <c:pt idx="3">
                  <c:v>43.301270189221938</c:v>
                </c:pt>
                <c:pt idx="4">
                  <c:v>43.301270189221938</c:v>
                </c:pt>
                <c:pt idx="5">
                  <c:v>43.301270189221938</c:v>
                </c:pt>
                <c:pt idx="6">
                  <c:v>43.301270189221938</c:v>
                </c:pt>
                <c:pt idx="7">
                  <c:v>43.301270189221938</c:v>
                </c:pt>
                <c:pt idx="8">
                  <c:v>43.301270189221938</c:v>
                </c:pt>
                <c:pt idx="9">
                  <c:v>43.301270189221938</c:v>
                </c:pt>
                <c:pt idx="10">
                  <c:v>43.301270189221938</c:v>
                </c:pt>
                <c:pt idx="11">
                  <c:v>43.301270189221938</c:v>
                </c:pt>
                <c:pt idx="12">
                  <c:v>43.301270189221938</c:v>
                </c:pt>
                <c:pt idx="13">
                  <c:v>43.301270189221938</c:v>
                </c:pt>
                <c:pt idx="14">
                  <c:v>43.301270189221938</c:v>
                </c:pt>
                <c:pt idx="15">
                  <c:v>43.301270189221938</c:v>
                </c:pt>
                <c:pt idx="16">
                  <c:v>43.301270189221938</c:v>
                </c:pt>
                <c:pt idx="17">
                  <c:v>43.301270189221938</c:v>
                </c:pt>
                <c:pt idx="18">
                  <c:v>43.301270189221938</c:v>
                </c:pt>
                <c:pt idx="19">
                  <c:v>43.301270189221938</c:v>
                </c:pt>
                <c:pt idx="20">
                  <c:v>43.301270189221938</c:v>
                </c:pt>
                <c:pt idx="21">
                  <c:v>43.301270189221938</c:v>
                </c:pt>
                <c:pt idx="22">
                  <c:v>43.301270189221938</c:v>
                </c:pt>
                <c:pt idx="23">
                  <c:v>43.301270189221938</c:v>
                </c:pt>
                <c:pt idx="24">
                  <c:v>43.301270189221938</c:v>
                </c:pt>
                <c:pt idx="25">
                  <c:v>43.301270189221938</c:v>
                </c:pt>
                <c:pt idx="26">
                  <c:v>43.301270189221938</c:v>
                </c:pt>
                <c:pt idx="27">
                  <c:v>43.301270189221938</c:v>
                </c:pt>
                <c:pt idx="28">
                  <c:v>43.301270189221938</c:v>
                </c:pt>
                <c:pt idx="29">
                  <c:v>43.301270189221938</c:v>
                </c:pt>
                <c:pt idx="30">
                  <c:v>43.301270189221938</c:v>
                </c:pt>
                <c:pt idx="31">
                  <c:v>43.301270189221938</c:v>
                </c:pt>
                <c:pt idx="32">
                  <c:v>43.301270189221938</c:v>
                </c:pt>
                <c:pt idx="33">
                  <c:v>43.301270189221938</c:v>
                </c:pt>
                <c:pt idx="34">
                  <c:v>43.301270189221938</c:v>
                </c:pt>
                <c:pt idx="35">
                  <c:v>43.301270189221938</c:v>
                </c:pt>
                <c:pt idx="36">
                  <c:v>43.301270189221938</c:v>
                </c:pt>
                <c:pt idx="37">
                  <c:v>43.301270189221938</c:v>
                </c:pt>
                <c:pt idx="38">
                  <c:v>43.301270189221938</c:v>
                </c:pt>
                <c:pt idx="39">
                  <c:v>43.301270189221938</c:v>
                </c:pt>
                <c:pt idx="40">
                  <c:v>43.301270189221938</c:v>
                </c:pt>
                <c:pt idx="41">
                  <c:v>43.301270189221938</c:v>
                </c:pt>
                <c:pt idx="42">
                  <c:v>43.301270189221938</c:v>
                </c:pt>
                <c:pt idx="43">
                  <c:v>43.301270189221938</c:v>
                </c:pt>
                <c:pt idx="44">
                  <c:v>43.301270189221938</c:v>
                </c:pt>
                <c:pt idx="45">
                  <c:v>43.301270189221938</c:v>
                </c:pt>
                <c:pt idx="46">
                  <c:v>43.301270189221938</c:v>
                </c:pt>
                <c:pt idx="47">
                  <c:v>43.301270189221938</c:v>
                </c:pt>
                <c:pt idx="48">
                  <c:v>43.301270189221938</c:v>
                </c:pt>
                <c:pt idx="49">
                  <c:v>43.301270189221938</c:v>
                </c:pt>
                <c:pt idx="50">
                  <c:v>43.301270189221938</c:v>
                </c:pt>
                <c:pt idx="51">
                  <c:v>43.301270189221938</c:v>
                </c:pt>
                <c:pt idx="52">
                  <c:v>43.301270189221938</c:v>
                </c:pt>
                <c:pt idx="53">
                  <c:v>43.301270189221938</c:v>
                </c:pt>
                <c:pt idx="54">
                  <c:v>43.301270189221938</c:v>
                </c:pt>
                <c:pt idx="55">
                  <c:v>43.301270189221938</c:v>
                </c:pt>
                <c:pt idx="56">
                  <c:v>43.301270189221938</c:v>
                </c:pt>
                <c:pt idx="57">
                  <c:v>43.301270189221938</c:v>
                </c:pt>
                <c:pt idx="58">
                  <c:v>43.301270189221938</c:v>
                </c:pt>
                <c:pt idx="59">
                  <c:v>43.301270189221938</c:v>
                </c:pt>
                <c:pt idx="60">
                  <c:v>43.301270189221938</c:v>
                </c:pt>
                <c:pt idx="61">
                  <c:v>43.301270189221938</c:v>
                </c:pt>
                <c:pt idx="62">
                  <c:v>43.301270189221938</c:v>
                </c:pt>
                <c:pt idx="63">
                  <c:v>43.301270189221938</c:v>
                </c:pt>
                <c:pt idx="64">
                  <c:v>43.301270189221938</c:v>
                </c:pt>
                <c:pt idx="65">
                  <c:v>43.301270189221938</c:v>
                </c:pt>
                <c:pt idx="66">
                  <c:v>43.301270189221938</c:v>
                </c:pt>
                <c:pt idx="67">
                  <c:v>43.301270189221938</c:v>
                </c:pt>
                <c:pt idx="68">
                  <c:v>43.301270189221938</c:v>
                </c:pt>
                <c:pt idx="69">
                  <c:v>43.301270189221938</c:v>
                </c:pt>
                <c:pt idx="70">
                  <c:v>43.301270189221938</c:v>
                </c:pt>
                <c:pt idx="71">
                  <c:v>43.301270189221938</c:v>
                </c:pt>
                <c:pt idx="72">
                  <c:v>43.301270189221938</c:v>
                </c:pt>
                <c:pt idx="73">
                  <c:v>43.301270189221938</c:v>
                </c:pt>
                <c:pt idx="74">
                  <c:v>43.301270189221938</c:v>
                </c:pt>
                <c:pt idx="75">
                  <c:v>43.301270189221938</c:v>
                </c:pt>
                <c:pt idx="76">
                  <c:v>43.301270189221938</c:v>
                </c:pt>
                <c:pt idx="77">
                  <c:v>43.301270189221938</c:v>
                </c:pt>
                <c:pt idx="78">
                  <c:v>43.301270189221938</c:v>
                </c:pt>
                <c:pt idx="79">
                  <c:v>43.301270189221938</c:v>
                </c:pt>
                <c:pt idx="80">
                  <c:v>43.301270189221938</c:v>
                </c:pt>
                <c:pt idx="81">
                  <c:v>43.301270189221938</c:v>
                </c:pt>
                <c:pt idx="82">
                  <c:v>43.301270189221938</c:v>
                </c:pt>
                <c:pt idx="83">
                  <c:v>43.301270189221938</c:v>
                </c:pt>
                <c:pt idx="84">
                  <c:v>43.301270189221938</c:v>
                </c:pt>
                <c:pt idx="85">
                  <c:v>43.301270189221938</c:v>
                </c:pt>
                <c:pt idx="86">
                  <c:v>43.301270189221938</c:v>
                </c:pt>
                <c:pt idx="87">
                  <c:v>43.301270189221938</c:v>
                </c:pt>
                <c:pt idx="88">
                  <c:v>43.301270189221938</c:v>
                </c:pt>
                <c:pt idx="89">
                  <c:v>43.301270189221938</c:v>
                </c:pt>
                <c:pt idx="90">
                  <c:v>43.301270189221938</c:v>
                </c:pt>
                <c:pt idx="91">
                  <c:v>43.301270189221938</c:v>
                </c:pt>
                <c:pt idx="92">
                  <c:v>43.301270189221938</c:v>
                </c:pt>
                <c:pt idx="93">
                  <c:v>43.301270189221938</c:v>
                </c:pt>
                <c:pt idx="94">
                  <c:v>43.301270189221938</c:v>
                </c:pt>
                <c:pt idx="95">
                  <c:v>43.301270189221938</c:v>
                </c:pt>
                <c:pt idx="96">
                  <c:v>43.301270189221938</c:v>
                </c:pt>
                <c:pt idx="97">
                  <c:v>43.301270189221938</c:v>
                </c:pt>
                <c:pt idx="98">
                  <c:v>43.301270189221938</c:v>
                </c:pt>
                <c:pt idx="99">
                  <c:v>43.301270189221938</c:v>
                </c:pt>
                <c:pt idx="100">
                  <c:v>43.301270189221938</c:v>
                </c:pt>
                <c:pt idx="101">
                  <c:v>43.301270189221938</c:v>
                </c:pt>
                <c:pt idx="102">
                  <c:v>43.301270189221938</c:v>
                </c:pt>
                <c:pt idx="103">
                  <c:v>43.301270189221938</c:v>
                </c:pt>
                <c:pt idx="104">
                  <c:v>43.301270189221938</c:v>
                </c:pt>
                <c:pt idx="105">
                  <c:v>43.301270189221938</c:v>
                </c:pt>
                <c:pt idx="106">
                  <c:v>43.301270189221938</c:v>
                </c:pt>
                <c:pt idx="107">
                  <c:v>43.301270189221938</c:v>
                </c:pt>
                <c:pt idx="108">
                  <c:v>43.301270189221938</c:v>
                </c:pt>
                <c:pt idx="109">
                  <c:v>43.301270189221938</c:v>
                </c:pt>
                <c:pt idx="110">
                  <c:v>43.301270189221938</c:v>
                </c:pt>
                <c:pt idx="111">
                  <c:v>43.301270189221938</c:v>
                </c:pt>
                <c:pt idx="112">
                  <c:v>43.301270189221938</c:v>
                </c:pt>
                <c:pt idx="113">
                  <c:v>43.301270189221938</c:v>
                </c:pt>
                <c:pt idx="114">
                  <c:v>43.301270189221938</c:v>
                </c:pt>
                <c:pt idx="115">
                  <c:v>43.301270189221938</c:v>
                </c:pt>
                <c:pt idx="116">
                  <c:v>43.301270189221938</c:v>
                </c:pt>
                <c:pt idx="117">
                  <c:v>43.301270189221938</c:v>
                </c:pt>
                <c:pt idx="118">
                  <c:v>43.301270189221938</c:v>
                </c:pt>
                <c:pt idx="119">
                  <c:v>43.301270189221938</c:v>
                </c:pt>
                <c:pt idx="120">
                  <c:v>43.301270189221938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5FE-412C-AD7B-0FE244FBBC4F}"/>
            </c:ext>
          </c:extLst>
        </c:ser>
        <c:ser>
          <c:idx val="6"/>
          <c:order val="6"/>
          <c:tx>
            <c:strRef>
              <c:f>'Gráficas sinusoidales'!$AD$11</c:f>
              <c:strCache>
                <c:ptCount val="1"/>
              </c:strCache>
            </c:strRef>
          </c:tx>
          <c:spPr>
            <a:ln w="12700">
              <a:solidFill>
                <a:schemeClr val="bg1">
                  <a:lumMod val="50000"/>
                  <a:alpha val="90000"/>
                </a:schemeClr>
              </a:solidFill>
            </a:ln>
          </c:spPr>
          <c:marker>
            <c:symbol val="none"/>
          </c:marker>
          <c:xVal>
            <c:numRef>
              <c:f>'Gráficas sinusoidales'!$W$12:$W$132</c:f>
              <c:numCache>
                <c:formatCode>#,##0</c:formatCode>
                <c:ptCount val="121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</c:numCache>
            </c:numRef>
          </c:xVal>
          <c:yVal>
            <c:numRef>
              <c:f>'Gráficas sinusoidales'!$AD$12:$AD$132</c:f>
              <c:numCache>
                <c:formatCode>#,##0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E5FE-412C-AD7B-0FE244FB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627760"/>
        <c:axId val="600823392"/>
      </c:scatterChart>
      <c:valAx>
        <c:axId val="601627760"/>
        <c:scaling>
          <c:orientation val="minMax"/>
          <c:max val="72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100" b="1">
                    <a:solidFill>
                      <a:sysClr val="windowText" lastClr="000000"/>
                    </a:solidFill>
                  </a:rPr>
                  <a:t>Tiempo relativo [°sex]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0823392"/>
        <c:crossesAt val="-120"/>
        <c:crossBetween val="midCat"/>
        <c:majorUnit val="30"/>
      </c:valAx>
      <c:valAx>
        <c:axId val="600823392"/>
        <c:scaling>
          <c:orientation val="minMax"/>
          <c:max val="120"/>
          <c:min val="-1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100" b="1">
                    <a:solidFill>
                      <a:sysClr val="windowText" lastClr="000000"/>
                    </a:solidFill>
                  </a:rPr>
                  <a:t>U [V]   ;   I [A]   ;   P[W]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0.322203981577774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627760"/>
        <c:crossesAt val="-120"/>
        <c:crossBetween val="midCat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19297288951758615"/>
          <c:y val="0.83844590037527111"/>
          <c:w val="0.66288296633826971"/>
          <c:h val="4.9791114009705345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wmf"/><Relationship Id="rId1" Type="http://schemas.openxmlformats.org/officeDocument/2006/relationships/image" Target="../media/image9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7" Type="http://schemas.openxmlformats.org/officeDocument/2006/relationships/image" Target="../media/image17.w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w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wmf"/><Relationship Id="rId1" Type="http://schemas.openxmlformats.org/officeDocument/2006/relationships/image" Target="../media/image19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wmf"/><Relationship Id="rId1" Type="http://schemas.openxmlformats.org/officeDocument/2006/relationships/image" Target="../media/image23.wmf"/><Relationship Id="rId4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385763</xdr:colOff>
      <xdr:row>4</xdr:row>
      <xdr:rowOff>1</xdr:rowOff>
    </xdr:from>
    <xdr:to>
      <xdr:col>5</xdr:col>
      <xdr:colOff>757238</xdr:colOff>
      <xdr:row>8</xdr:row>
      <xdr:rowOff>4763</xdr:rowOff>
    </xdr:to>
    <xdr:cxnSp macro="">
      <xdr:nvCxnSpPr>
        <xdr:cNvPr id="23" name="22 Conector rec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 flipV="1">
          <a:off x="3433763" y="952501"/>
          <a:ext cx="1133475" cy="766762"/>
        </a:xfrm>
        <a:prstGeom prst="line">
          <a:avLst/>
        </a:prstGeom>
        <a:ln w="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190451</xdr:rowOff>
    </xdr:from>
    <xdr:to>
      <xdr:col>4</xdr:col>
      <xdr:colOff>0</xdr:colOff>
      <xdr:row>7</xdr:row>
      <xdr:rowOff>190460</xdr:rowOff>
    </xdr:to>
    <xdr:cxnSp macro="">
      <xdr:nvCxnSpPr>
        <xdr:cNvPr id="11" name="1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524000" y="1714451"/>
          <a:ext cx="1524000" cy="9"/>
        </a:xfrm>
        <a:prstGeom prst="line">
          <a:avLst/>
        </a:prstGeom>
        <a:ln w="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4978</xdr:colOff>
      <xdr:row>8</xdr:row>
      <xdr:rowOff>162</xdr:rowOff>
    </xdr:from>
    <xdr:to>
      <xdr:col>6</xdr:col>
      <xdr:colOff>4978</xdr:colOff>
      <xdr:row>8</xdr:row>
      <xdr:rowOff>171</xdr:rowOff>
    </xdr:to>
    <xdr:cxnSp macro="">
      <xdr:nvCxnSpPr>
        <xdr:cNvPr id="27" name="26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3052978" y="1714662"/>
          <a:ext cx="1524000" cy="9"/>
        </a:xfrm>
        <a:prstGeom prst="line">
          <a:avLst/>
        </a:prstGeom>
        <a:ln w="0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1</xdr:row>
      <xdr:rowOff>9526</xdr:rowOff>
    </xdr:from>
    <xdr:to>
      <xdr:col>6</xdr:col>
      <xdr:colOff>514350</xdr:colOff>
      <xdr:row>11</xdr:row>
      <xdr:rowOff>157163</xdr:rowOff>
    </xdr:to>
    <xdr:grpSp>
      <xdr:nvGrpSpPr>
        <xdr:cNvPr id="95" name="94 Grup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1000125" y="200026"/>
          <a:ext cx="4086225" cy="2052637"/>
          <a:chOff x="1000125" y="771526"/>
          <a:chExt cx="4086225" cy="2052637"/>
        </a:xfrm>
      </xdr:grpSpPr>
      <xdr:cxnSp macro="">
        <xdr:nvCxnSpPr>
          <xdr:cNvPr id="29" name="28 Conector recto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1524000" y="2619391"/>
            <a:ext cx="0" cy="195262"/>
          </a:xfrm>
          <a:prstGeom prst="line">
            <a:avLst/>
          </a:prstGeom>
          <a:ln w="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29 Conector recto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4572304" y="2628901"/>
            <a:ext cx="0" cy="195262"/>
          </a:xfrm>
          <a:prstGeom prst="line">
            <a:avLst/>
          </a:prstGeom>
          <a:ln w="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4" name="93 Grupo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GrpSpPr/>
        </xdr:nvGrpSpPr>
        <xdr:grpSpPr>
          <a:xfrm>
            <a:off x="1000125" y="771526"/>
            <a:ext cx="4086225" cy="2028824"/>
            <a:chOff x="1000125" y="771526"/>
            <a:chExt cx="4086225" cy="2028824"/>
          </a:xfrm>
        </xdr:grpSpPr>
        <xdr:cxnSp macro="">
          <xdr:nvCxnSpPr>
            <xdr:cNvPr id="24" name="23 Conector recto de flecha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 flipV="1">
              <a:off x="3043238" y="1328738"/>
              <a:ext cx="376237" cy="766763"/>
            </a:xfrm>
            <a:prstGeom prst="straightConnector1">
              <a:avLst/>
            </a:prstGeom>
            <a:ln w="0">
              <a:solidFill>
                <a:schemeClr val="tx1"/>
              </a:solidFill>
              <a:prstDash val="dash"/>
              <a:headEnd type="oval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93" name="92 Grupo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GrpSpPr/>
          </xdr:nvGrpSpPr>
          <xdr:grpSpPr>
            <a:xfrm>
              <a:off x="1000125" y="771526"/>
              <a:ext cx="4086225" cy="2028824"/>
              <a:chOff x="1000125" y="771526"/>
              <a:chExt cx="4086225" cy="2028824"/>
            </a:xfrm>
          </xdr:grpSpPr>
          <xdr:cxnSp macro="">
            <xdr:nvCxnSpPr>
              <xdr:cNvPr id="22" name="21 Conector recto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CxnSpPr/>
            </xdr:nvCxnSpPr>
            <xdr:spPr>
              <a:xfrm flipV="1">
                <a:off x="1524000" y="1333501"/>
                <a:ext cx="1905000" cy="766762"/>
              </a:xfrm>
              <a:prstGeom prst="line">
                <a:avLst/>
              </a:prstGeom>
              <a:ln w="0">
                <a:solidFill>
                  <a:schemeClr val="tx1"/>
                </a:solidFill>
                <a:prstDash val="dash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90" name="89 Grupo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GrpSpPr/>
            </xdr:nvGrpSpPr>
            <xdr:grpSpPr>
              <a:xfrm>
                <a:off x="1204894" y="1771616"/>
                <a:ext cx="3691541" cy="648016"/>
                <a:chOff x="1204894" y="1771616"/>
                <a:chExt cx="3691541" cy="648016"/>
              </a:xfrm>
            </xdr:grpSpPr>
            <xdr:sp macro="" textlink="">
              <xdr:nvSpPr>
                <xdr:cNvPr id="12" name="11 Elipse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SpPr/>
              </xdr:nvSpPr>
              <xdr:spPr>
                <a:xfrm>
                  <a:off x="1204894" y="1771632"/>
                  <a:ext cx="648000" cy="648000"/>
                </a:xfrm>
                <a:prstGeom prst="ellipse">
                  <a:avLst/>
                </a:prstGeom>
                <a:solidFill>
                  <a:srgbClr val="FF0000">
                    <a:alpha val="20000"/>
                  </a:srgbClr>
                </a:solidFill>
                <a:ln>
                  <a:solidFill>
                    <a:srgbClr val="FF0000"/>
                  </a:solidFill>
                  <a:tailEnd type="stealt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sp macro="" textlink="">
              <xdr:nvSpPr>
                <xdr:cNvPr id="13" name="12 Elipse">
                  <a:extLst>
                    <a:ext uri="{FF2B5EF4-FFF2-40B4-BE49-F238E27FC236}">
                      <a16:creationId xmlns:a16="http://schemas.microsoft.com/office/drawing/2014/main" id="{00000000-0008-0000-0000-00000D000000}"/>
                    </a:ext>
                  </a:extLst>
                </xdr:cNvPr>
                <xdr:cNvSpPr/>
              </xdr:nvSpPr>
              <xdr:spPr>
                <a:xfrm>
                  <a:off x="4248435" y="1771616"/>
                  <a:ext cx="648000" cy="648000"/>
                </a:xfrm>
                <a:prstGeom prst="ellipse">
                  <a:avLst/>
                </a:prstGeom>
                <a:solidFill>
                  <a:schemeClr val="tx2">
                    <a:lumMod val="60000"/>
                    <a:lumOff val="40000"/>
                    <a:alpha val="20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  <a:tailEnd type="stealt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91" name="90 Grupo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GrpSpPr/>
            </xdr:nvGrpSpPr>
            <xdr:grpSpPr>
              <a:xfrm>
                <a:off x="1000125" y="771526"/>
                <a:ext cx="4086225" cy="2028824"/>
                <a:chOff x="1000125" y="771526"/>
                <a:chExt cx="4086225" cy="2028824"/>
              </a:xfrm>
            </xdr:grpSpPr>
            <xdr:cxnSp macro="">
              <xdr:nvCxnSpPr>
                <xdr:cNvPr id="25" name="24 Conector recto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>
                  <a:off x="3048000" y="771526"/>
                  <a:ext cx="0" cy="2028824"/>
                </a:xfrm>
                <a:prstGeom prst="line">
                  <a:avLst/>
                </a:prstGeom>
                <a:ln w="6350">
                  <a:solidFill>
                    <a:schemeClr val="tx1"/>
                  </a:solidFill>
                  <a:prstDash val="lgDashDot"/>
                  <a:headEnd type="triangle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6" name="25 Conector recto">
                  <a:extLst>
                    <a:ext uri="{FF2B5EF4-FFF2-40B4-BE49-F238E27FC236}">
                      <a16:creationId xmlns:a16="http://schemas.microsoft.com/office/drawing/2014/main" id="{00000000-0008-0000-0000-00001A000000}"/>
                    </a:ext>
                  </a:extLst>
                </xdr:cNvPr>
                <xdr:cNvCxnSpPr/>
              </xdr:nvCxnSpPr>
              <xdr:spPr>
                <a:xfrm flipV="1">
                  <a:off x="1000125" y="2095499"/>
                  <a:ext cx="4086225" cy="4763"/>
                </a:xfrm>
                <a:prstGeom prst="line">
                  <a:avLst/>
                </a:prstGeom>
                <a:ln w="6350">
                  <a:solidFill>
                    <a:schemeClr val="tx1"/>
                  </a:solidFill>
                  <a:prstDash val="lgDashDot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" name="4 Forma libre">
                  <a:extLst>
                    <a:ext uri="{FF2B5EF4-FFF2-40B4-BE49-F238E27FC236}">
                      <a16:creationId xmlns:a16="http://schemas.microsoft.com/office/drawing/2014/main" id="{00000000-0008-0000-0000-000005000000}"/>
                    </a:ext>
                  </a:extLst>
                </xdr:cNvPr>
                <xdr:cNvSpPr/>
              </xdr:nvSpPr>
              <xdr:spPr>
                <a:xfrm rot="21208506">
                  <a:off x="3238509" y="1728790"/>
                  <a:ext cx="192881" cy="371475"/>
                </a:xfrm>
                <a:custGeom>
                  <a:avLst/>
                  <a:gdLst>
                    <a:gd name="connsiteX0" fmla="*/ 0 w 192881"/>
                    <a:gd name="connsiteY0" fmla="*/ 0 h 371475"/>
                    <a:gd name="connsiteX1" fmla="*/ 161925 w 192881"/>
                    <a:gd name="connsiteY1" fmla="*/ 147637 h 371475"/>
                    <a:gd name="connsiteX2" fmla="*/ 185738 w 192881"/>
                    <a:gd name="connsiteY2" fmla="*/ 371475 h 37147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192881" h="371475">
                      <a:moveTo>
                        <a:pt x="0" y="0"/>
                      </a:moveTo>
                      <a:cubicBezTo>
                        <a:pt x="65484" y="42862"/>
                        <a:pt x="130969" y="85725"/>
                        <a:pt x="161925" y="147637"/>
                      </a:cubicBezTo>
                      <a:cubicBezTo>
                        <a:pt x="192881" y="209549"/>
                        <a:pt x="189309" y="290512"/>
                        <a:pt x="185738" y="371475"/>
                      </a:cubicBezTo>
                    </a:path>
                  </a:pathLst>
                </a:custGeom>
                <a:ln w="0">
                  <a:solidFill>
                    <a:schemeClr val="tx1"/>
                  </a:solidFill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cxnSp macro="">
              <xdr:nvCxnSpPr>
                <xdr:cNvPr id="28" name="27 Conector recto de flecha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CxnSpPr/>
              </xdr:nvCxnSpPr>
              <xdr:spPr>
                <a:xfrm flipV="1">
                  <a:off x="1524000" y="2724150"/>
                  <a:ext cx="3048000" cy="6"/>
                </a:xfrm>
                <a:prstGeom prst="straightConnector1">
                  <a:avLst/>
                </a:prstGeom>
                <a:ln w="0">
                  <a:solidFill>
                    <a:schemeClr val="tx1"/>
                  </a:solidFill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31" name="30 Grupo">
                  <a:extLst>
                    <a:ext uri="{FF2B5EF4-FFF2-40B4-BE49-F238E27FC236}">
                      <a16:creationId xmlns:a16="http://schemas.microsoft.com/office/drawing/2014/main" id="{00000000-0008-0000-0000-00001F000000}"/>
                    </a:ext>
                  </a:extLst>
                </xdr:cNvPr>
                <xdr:cNvGrpSpPr/>
              </xdr:nvGrpSpPr>
              <xdr:grpSpPr>
                <a:xfrm>
                  <a:off x="1209599" y="2376502"/>
                  <a:ext cx="648000" cy="190480"/>
                  <a:chOff x="1242939" y="1905005"/>
                  <a:chExt cx="557286" cy="190480"/>
                </a:xfrm>
              </xdr:grpSpPr>
              <xdr:cxnSp macro="">
                <xdr:nvCxnSpPr>
                  <xdr:cNvPr id="32" name="31 Conector recto">
                    <a:extLs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CxnSpPr/>
                </xdr:nvCxnSpPr>
                <xdr:spPr>
                  <a:xfrm flipH="1">
                    <a:off x="1795463" y="1905005"/>
                    <a:ext cx="42" cy="185733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" name="32 Conector recto">
                    <a:extLst>
                      <a:ext uri="{FF2B5EF4-FFF2-40B4-BE49-F238E27FC236}">
                        <a16:creationId xmlns:a16="http://schemas.microsoft.com/office/drawing/2014/main" id="{00000000-0008-0000-0000-000021000000}"/>
                      </a:ext>
                    </a:extLst>
                  </xdr:cNvPr>
                  <xdr:cNvCxnSpPr/>
                </xdr:nvCxnSpPr>
                <xdr:spPr>
                  <a:xfrm flipH="1">
                    <a:off x="1242939" y="1909752"/>
                    <a:ext cx="42" cy="185733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33 Conector recto">
                    <a:extLst>
                      <a:ext uri="{FF2B5EF4-FFF2-40B4-BE49-F238E27FC236}">
                        <a16:creationId xmlns:a16="http://schemas.microsoft.com/office/drawing/2014/main" id="{00000000-0008-0000-0000-000022000000}"/>
                      </a:ext>
                    </a:extLst>
                  </xdr:cNvPr>
                  <xdr:cNvCxnSpPr/>
                </xdr:nvCxnSpPr>
                <xdr:spPr>
                  <a:xfrm flipV="1">
                    <a:off x="1243017" y="2005004"/>
                    <a:ext cx="557208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35" name="34 Grupo">
                  <a:extLst>
                    <a:ext uri="{FF2B5EF4-FFF2-40B4-BE49-F238E27FC236}">
                      <a16:creationId xmlns:a16="http://schemas.microsoft.com/office/drawing/2014/main" id="{00000000-0008-0000-0000-000023000000}"/>
                    </a:ext>
                  </a:extLst>
                </xdr:cNvPr>
                <xdr:cNvGrpSpPr/>
              </xdr:nvGrpSpPr>
              <xdr:grpSpPr>
                <a:xfrm>
                  <a:off x="4253139" y="2376486"/>
                  <a:ext cx="648000" cy="190480"/>
                  <a:chOff x="1242939" y="1905005"/>
                  <a:chExt cx="557286" cy="190480"/>
                </a:xfrm>
              </xdr:grpSpPr>
              <xdr:cxnSp macro="">
                <xdr:nvCxnSpPr>
                  <xdr:cNvPr id="36" name="35 Conector recto">
                    <a:extLst>
                      <a:ext uri="{FF2B5EF4-FFF2-40B4-BE49-F238E27FC236}">
                        <a16:creationId xmlns:a16="http://schemas.microsoft.com/office/drawing/2014/main" id="{00000000-0008-0000-0000-000024000000}"/>
                      </a:ext>
                    </a:extLst>
                  </xdr:cNvPr>
                  <xdr:cNvCxnSpPr/>
                </xdr:nvCxnSpPr>
                <xdr:spPr>
                  <a:xfrm flipH="1">
                    <a:off x="1795463" y="1905005"/>
                    <a:ext cx="42" cy="185733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7" name="36 Conector recto">
                    <a:extLst>
                      <a:ext uri="{FF2B5EF4-FFF2-40B4-BE49-F238E27FC236}">
                        <a16:creationId xmlns:a16="http://schemas.microsoft.com/office/drawing/2014/main" id="{00000000-0008-0000-0000-000025000000}"/>
                      </a:ext>
                    </a:extLst>
                  </xdr:cNvPr>
                  <xdr:cNvCxnSpPr/>
                </xdr:nvCxnSpPr>
                <xdr:spPr>
                  <a:xfrm flipH="1">
                    <a:off x="1242939" y="1909752"/>
                    <a:ext cx="42" cy="185733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8" name="37 Conector recto">
                    <a:extLst>
                      <a:ext uri="{FF2B5EF4-FFF2-40B4-BE49-F238E27FC236}">
                        <a16:creationId xmlns:a16="http://schemas.microsoft.com/office/drawing/2014/main" id="{00000000-0008-0000-0000-000026000000}"/>
                      </a:ext>
                    </a:extLst>
                  </xdr:cNvPr>
                  <xdr:cNvCxnSpPr/>
                </xdr:nvCxnSpPr>
                <xdr:spPr>
                  <a:xfrm flipV="1">
                    <a:off x="1243017" y="2005004"/>
                    <a:ext cx="557208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92" name="91 Grupo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GrpSpPr/>
            </xdr:nvGrpSpPr>
            <xdr:grpSpPr>
              <a:xfrm>
                <a:off x="2948058" y="1104900"/>
                <a:ext cx="1757292" cy="1481067"/>
                <a:chOff x="2948058" y="1104900"/>
                <a:chExt cx="1757292" cy="1481067"/>
              </a:xfrm>
            </xdr:grpSpPr>
            <xdr:grpSp>
              <xdr:nvGrpSpPr>
                <xdr:cNvPr id="84" name="83 Grupo">
                  <a:extLst>
                    <a:ext uri="{FF2B5EF4-FFF2-40B4-BE49-F238E27FC236}">
                      <a16:creationId xmlns:a16="http://schemas.microsoft.com/office/drawing/2014/main" id="{00000000-0008-0000-0000-000054000000}"/>
                    </a:ext>
                  </a:extLst>
                </xdr:cNvPr>
                <xdr:cNvGrpSpPr/>
              </xdr:nvGrpSpPr>
              <xdr:grpSpPr>
                <a:xfrm>
                  <a:off x="3438585" y="1104900"/>
                  <a:ext cx="1266765" cy="723820"/>
                  <a:chOff x="3438585" y="1104900"/>
                  <a:chExt cx="1266765" cy="723820"/>
                </a:xfrm>
              </xdr:grpSpPr>
              <xdr:cxnSp macro="">
                <xdr:nvCxnSpPr>
                  <xdr:cNvPr id="77" name="76 Conector recto de flecha">
                    <a:extLst>
                      <a:ext uri="{FF2B5EF4-FFF2-40B4-BE49-F238E27FC236}">
                        <a16:creationId xmlns:a16="http://schemas.microsoft.com/office/drawing/2014/main" id="{00000000-0008-0000-0000-00004D000000}"/>
                      </a:ext>
                    </a:extLst>
                  </xdr:cNvPr>
                  <xdr:cNvCxnSpPr/>
                </xdr:nvCxnSpPr>
                <xdr:spPr>
                  <a:xfrm flipH="1" flipV="1">
                    <a:off x="3443378" y="1338266"/>
                    <a:ext cx="723780" cy="490454"/>
                  </a:xfrm>
                  <a:prstGeom prst="straightConnector1">
                    <a:avLst/>
                  </a:prstGeom>
                  <a:ln w="12700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dash"/>
                    <a:headEnd type="stealth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8" name="77 Conector recto de flecha">
                    <a:extLst>
                      <a:ext uri="{FF2B5EF4-FFF2-40B4-BE49-F238E27FC236}">
                        <a16:creationId xmlns:a16="http://schemas.microsoft.com/office/drawing/2014/main" id="{00000000-0008-0000-0000-00004E000000}"/>
                      </a:ext>
                    </a:extLst>
                  </xdr:cNvPr>
                  <xdr:cNvCxnSpPr/>
                </xdr:nvCxnSpPr>
                <xdr:spPr>
                  <a:xfrm flipH="1">
                    <a:off x="3438585" y="1104900"/>
                    <a:ext cx="514290" cy="214199"/>
                  </a:xfrm>
                  <a:prstGeom prst="straightConnector1">
                    <a:avLst/>
                  </a:prstGeom>
                  <a:ln w="12700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dash"/>
                    <a:headEnd type="stealth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9" name="78 Conector recto de flecha">
                    <a:extLst>
                      <a:ext uri="{FF2B5EF4-FFF2-40B4-BE49-F238E27FC236}">
                        <a16:creationId xmlns:a16="http://schemas.microsoft.com/office/drawing/2014/main" id="{00000000-0008-0000-0000-00004F000000}"/>
                      </a:ext>
                    </a:extLst>
                  </xdr:cNvPr>
                  <xdr:cNvCxnSpPr/>
                </xdr:nvCxnSpPr>
                <xdr:spPr>
                  <a:xfrm>
                    <a:off x="3443210" y="1342966"/>
                    <a:ext cx="1262140" cy="266759"/>
                  </a:xfrm>
                  <a:prstGeom prst="straightConnector1">
                    <a:avLst/>
                  </a:prstGeom>
                  <a:ln w="12700">
                    <a:solidFill>
                      <a:schemeClr val="tx2">
                        <a:lumMod val="60000"/>
                        <a:lumOff val="40000"/>
                      </a:schemeClr>
                    </a:solidFill>
                    <a:tailEnd type="stealt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85" name="84 Grupo">
                  <a:extLst>
                    <a:ext uri="{FF2B5EF4-FFF2-40B4-BE49-F238E27FC236}">
                      <a16:creationId xmlns:a16="http://schemas.microsoft.com/office/drawing/2014/main" id="{00000000-0008-0000-0000-000055000000}"/>
                    </a:ext>
                  </a:extLst>
                </xdr:cNvPr>
                <xdr:cNvGrpSpPr/>
              </xdr:nvGrpSpPr>
              <xdr:grpSpPr>
                <a:xfrm rot="5400000">
                  <a:off x="2676585" y="1590675"/>
                  <a:ext cx="1266765" cy="723820"/>
                  <a:chOff x="3438585" y="1104900"/>
                  <a:chExt cx="1266765" cy="723820"/>
                </a:xfrm>
              </xdr:grpSpPr>
              <xdr:cxnSp macro="">
                <xdr:nvCxnSpPr>
                  <xdr:cNvPr id="86" name="85 Conector recto de flecha">
                    <a:extLst>
                      <a:ext uri="{FF2B5EF4-FFF2-40B4-BE49-F238E27FC236}">
                        <a16:creationId xmlns:a16="http://schemas.microsoft.com/office/drawing/2014/main" id="{00000000-0008-0000-0000-000056000000}"/>
                      </a:ext>
                    </a:extLst>
                  </xdr:cNvPr>
                  <xdr:cNvCxnSpPr/>
                </xdr:nvCxnSpPr>
                <xdr:spPr>
                  <a:xfrm flipH="1" flipV="1">
                    <a:off x="3443378" y="1338266"/>
                    <a:ext cx="723780" cy="490454"/>
                  </a:xfrm>
                  <a:prstGeom prst="straightConnector1">
                    <a:avLst/>
                  </a:prstGeom>
                  <a:ln w="12700">
                    <a:solidFill>
                      <a:schemeClr val="accent3">
                        <a:lumMod val="75000"/>
                      </a:schemeClr>
                    </a:solidFill>
                    <a:prstDash val="dash"/>
                    <a:headEnd type="stealth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7" name="86 Conector recto de flecha">
                    <a:extLst>
                      <a:ext uri="{FF2B5EF4-FFF2-40B4-BE49-F238E27FC236}">
                        <a16:creationId xmlns:a16="http://schemas.microsoft.com/office/drawing/2014/main" id="{00000000-0008-0000-0000-000057000000}"/>
                      </a:ext>
                    </a:extLst>
                  </xdr:cNvPr>
                  <xdr:cNvCxnSpPr/>
                </xdr:nvCxnSpPr>
                <xdr:spPr>
                  <a:xfrm flipH="1">
                    <a:off x="3438585" y="1104900"/>
                    <a:ext cx="514290" cy="214199"/>
                  </a:xfrm>
                  <a:prstGeom prst="straightConnector1">
                    <a:avLst/>
                  </a:prstGeom>
                  <a:ln w="12700">
                    <a:solidFill>
                      <a:schemeClr val="accent3">
                        <a:lumMod val="75000"/>
                      </a:schemeClr>
                    </a:solidFill>
                    <a:prstDash val="dash"/>
                    <a:headEnd type="stealth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" name="87 Conector recto de flecha">
                    <a:extLst>
                      <a:ext uri="{FF2B5EF4-FFF2-40B4-BE49-F238E27FC236}">
                        <a16:creationId xmlns:a16="http://schemas.microsoft.com/office/drawing/2014/main" id="{00000000-0008-0000-0000-000058000000}"/>
                      </a:ext>
                    </a:extLst>
                  </xdr:cNvPr>
                  <xdr:cNvCxnSpPr/>
                </xdr:nvCxnSpPr>
                <xdr:spPr>
                  <a:xfrm>
                    <a:off x="3443210" y="1342966"/>
                    <a:ext cx="1262140" cy="266759"/>
                  </a:xfrm>
                  <a:prstGeom prst="straightConnector1">
                    <a:avLst/>
                  </a:prstGeom>
                  <a:ln w="12700">
                    <a:solidFill>
                      <a:schemeClr val="accent3">
                        <a:lumMod val="75000"/>
                      </a:schemeClr>
                    </a:solidFill>
                    <a:tailEnd type="stealt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</xdr:grpSp>
    <xdr:clientData/>
  </xdr:twoCellAnchor>
  <xdr:twoCellAnchor>
    <xdr:from>
      <xdr:col>1</xdr:col>
      <xdr:colOff>147634</xdr:colOff>
      <xdr:row>0</xdr:row>
      <xdr:rowOff>80963</xdr:rowOff>
    </xdr:from>
    <xdr:to>
      <xdr:col>6</xdr:col>
      <xdr:colOff>695322</xdr:colOff>
      <xdr:row>12</xdr:row>
      <xdr:rowOff>100013</xdr:rowOff>
    </xdr:to>
    <xdr:sp macro="" textlink="">
      <xdr:nvSpPr>
        <xdr:cNvPr id="89" name="8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909634" y="271463"/>
          <a:ext cx="4357688" cy="230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		         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y</a:t>
          </a:r>
        </a:p>
        <a:p>
          <a:endParaRPr lang="es-ES" sz="1100" b="1" i="1">
            <a:latin typeface="Times New Roman" pitchFamily="18" charset="0"/>
            <a:cs typeface="Times New Roman" pitchFamily="18" charset="0"/>
          </a:endParaRP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			       E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1</a:t>
          </a: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		       R</a:t>
          </a:r>
          <a:r>
            <a:rPr lang="es-ES" sz="1100" b="0" i="0">
              <a:latin typeface="Times New Roman" pitchFamily="18" charset="0"/>
              <a:cs typeface="Times New Roman" pitchFamily="18" charset="0"/>
            </a:rPr>
            <a:t>(</a:t>
          </a:r>
          <a:r>
            <a:rPr lang="es-ES" sz="1100" b="0" i="1">
              <a:latin typeface="Times New Roman" pitchFamily="18" charset="0"/>
              <a:cs typeface="Times New Roman" pitchFamily="18" charset="0"/>
            </a:rPr>
            <a:t>r</a:t>
          </a:r>
          <a:r>
            <a:rPr lang="es-ES" sz="1100" b="0" i="0">
              <a:latin typeface="Times New Roman" pitchFamily="18" charset="0"/>
              <a:cs typeface="Times New Roman" pitchFamily="18" charset="0"/>
            </a:rPr>
            <a:t>)</a:t>
          </a:r>
        </a:p>
        <a:p>
          <a:endParaRPr lang="es-ES" sz="1100" b="0" i="0">
            <a:latin typeface="Times New Roman" pitchFamily="18" charset="0"/>
            <a:cs typeface="Times New Roman" pitchFamily="18" charset="0"/>
          </a:endParaRPr>
        </a:p>
        <a:p>
          <a:r>
            <a:rPr lang="es-ES" sz="1100" b="0" i="0">
              <a:latin typeface="Times New Roman" pitchFamily="18" charset="0"/>
              <a:cs typeface="Times New Roman" pitchFamily="18" charset="0"/>
            </a:rPr>
            <a:t>	                 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r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1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		     r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2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                   E</a:t>
          </a: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		        r</a:t>
          </a: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             +		         </a:t>
          </a:r>
          <a:r>
            <a:rPr lang="es-ES" sz="1100" b="1" i="0">
              <a:latin typeface="GreekS" pitchFamily="2" charset="0"/>
              <a:cs typeface="GreekS" pitchFamily="2" charset="0"/>
            </a:rPr>
            <a:t>f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        H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1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        E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2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          --</a:t>
          </a: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	                        H</a:t>
          </a:r>
          <a:r>
            <a:rPr lang="es-ES" sz="800" b="1" i="1">
              <a:latin typeface="Times New Roman" pitchFamily="18" charset="0"/>
              <a:cs typeface="Times New Roman" pitchFamily="18" charset="0"/>
            </a:rPr>
            <a:t>2		                  x</a:t>
          </a:r>
        </a:p>
        <a:p>
          <a:endParaRPr lang="es-ES" sz="1100" b="1" i="1">
            <a:latin typeface="Times New Roman" pitchFamily="18" charset="0"/>
            <a:cs typeface="Times New Roman" pitchFamily="18" charset="0"/>
          </a:endParaRPr>
        </a:p>
        <a:p>
          <a:endParaRPr lang="es-ES" sz="1100" b="1" i="1">
            <a:latin typeface="Times New Roman" pitchFamily="18" charset="0"/>
            <a:cs typeface="Times New Roman" pitchFamily="18" charset="0"/>
          </a:endParaRP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            </a:t>
          </a:r>
          <a:r>
            <a:rPr lang="es-ES" sz="1100" b="1" i="1">
              <a:latin typeface="GreekS" pitchFamily="2" charset="0"/>
              <a:cs typeface="GreekS" pitchFamily="2" charset="0"/>
            </a:rPr>
            <a:t>F</a:t>
          </a:r>
          <a:r>
            <a:rPr lang="es-ES" sz="1100" b="1" i="1">
              <a:latin typeface="Times New Roman" pitchFamily="18" charset="0"/>
              <a:cs typeface="Times New Roman" pitchFamily="18" charset="0"/>
            </a:rPr>
            <a:t>		          H	                    </a:t>
          </a:r>
          <a:r>
            <a:rPr lang="es-ES" sz="1100" b="1" i="1">
              <a:latin typeface="GreekS" pitchFamily="2" charset="0"/>
              <a:cs typeface="GreekS" pitchFamily="2" charset="0"/>
            </a:rPr>
            <a:t>F</a:t>
          </a:r>
          <a:endParaRPr lang="es-ES" sz="1100" b="1" i="1">
            <a:latin typeface="Times New Roman" pitchFamily="18" charset="0"/>
            <a:cs typeface="Times New Roman" pitchFamily="18" charset="0"/>
          </a:endParaRPr>
        </a:p>
        <a:p>
          <a:r>
            <a:rPr lang="es-ES" sz="1100" b="1" i="1">
              <a:latin typeface="Times New Roman" pitchFamily="18" charset="0"/>
              <a:cs typeface="Times New Roman" pitchFamily="18" charset="0"/>
            </a:rPr>
            <a:t>		d  =  2 a	</a:t>
          </a:r>
          <a:endParaRPr lang="es-ES" sz="1100" b="0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104796</xdr:colOff>
      <xdr:row>3</xdr:row>
      <xdr:rowOff>19050</xdr:rowOff>
    </xdr:from>
    <xdr:to>
      <xdr:col>11</xdr:col>
      <xdr:colOff>95251</xdr:colOff>
      <xdr:row>10</xdr:row>
      <xdr:rowOff>114300</xdr:rowOff>
    </xdr:to>
    <xdr:grpSp>
      <xdr:nvGrpSpPr>
        <xdr:cNvPr id="104" name="103 Grup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/>
      </xdr:nvGrpSpPr>
      <xdr:grpSpPr>
        <a:xfrm>
          <a:off x="6962796" y="590550"/>
          <a:ext cx="1514455" cy="1428750"/>
          <a:chOff x="1628796" y="2876550"/>
          <a:chExt cx="1514455" cy="1428750"/>
        </a:xfrm>
      </xdr:grpSpPr>
      <xdr:grpSp>
        <xdr:nvGrpSpPr>
          <xdr:cNvPr id="73" name="72 Grupo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GrpSpPr/>
        </xdr:nvGrpSpPr>
        <xdr:grpSpPr>
          <a:xfrm>
            <a:off x="1628796" y="2876550"/>
            <a:ext cx="1514455" cy="1428750"/>
            <a:chOff x="1628796" y="3829050"/>
            <a:chExt cx="1514455" cy="1428750"/>
          </a:xfrm>
        </xdr:grpSpPr>
        <xdr:grpSp>
          <xdr:nvGrpSpPr>
            <xdr:cNvPr id="72" name="71 Grupo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1628796" y="3829050"/>
              <a:ext cx="1514455" cy="1428750"/>
              <a:chOff x="1628796" y="3829050"/>
              <a:chExt cx="1514455" cy="1428750"/>
            </a:xfrm>
          </xdr:grpSpPr>
          <xdr:grpSp>
            <xdr:nvGrpSpPr>
              <xdr:cNvPr id="71" name="70 Grupo">
                <a:extLst>
                  <a:ext uri="{FF2B5EF4-FFF2-40B4-BE49-F238E27FC236}">
                    <a16:creationId xmlns:a16="http://schemas.microsoft.com/office/drawing/2014/main" id="{00000000-0008-0000-0000-000047000000}"/>
                  </a:ext>
                </a:extLst>
              </xdr:cNvPr>
              <xdr:cNvGrpSpPr/>
            </xdr:nvGrpSpPr>
            <xdr:grpSpPr>
              <a:xfrm>
                <a:off x="1628796" y="3829050"/>
                <a:ext cx="1514455" cy="1428750"/>
                <a:chOff x="1628796" y="3829050"/>
                <a:chExt cx="1514455" cy="1428750"/>
              </a:xfrm>
            </xdr:grpSpPr>
            <xdr:grpSp>
              <xdr:nvGrpSpPr>
                <xdr:cNvPr id="70" name="69 Grupo">
                  <a:extLst>
                    <a:ext uri="{FF2B5EF4-FFF2-40B4-BE49-F238E27FC236}">
                      <a16:creationId xmlns:a16="http://schemas.microsoft.com/office/drawing/2014/main" id="{00000000-0008-0000-0000-000046000000}"/>
                    </a:ext>
                  </a:extLst>
                </xdr:cNvPr>
                <xdr:cNvGrpSpPr/>
              </xdr:nvGrpSpPr>
              <xdr:grpSpPr>
                <a:xfrm>
                  <a:off x="1628796" y="3829050"/>
                  <a:ext cx="1514455" cy="1428750"/>
                  <a:chOff x="1628796" y="3829050"/>
                  <a:chExt cx="1514455" cy="1428750"/>
                </a:xfrm>
              </xdr:grpSpPr>
              <xdr:grpSp>
                <xdr:nvGrpSpPr>
                  <xdr:cNvPr id="69" name="68 Grupo">
                    <a:extLst>
                      <a:ext uri="{FF2B5EF4-FFF2-40B4-BE49-F238E27FC236}">
                        <a16:creationId xmlns:a16="http://schemas.microsoft.com/office/drawing/2014/main" id="{00000000-0008-0000-0000-000045000000}"/>
                      </a:ext>
                    </a:extLst>
                  </xdr:cNvPr>
                  <xdr:cNvGrpSpPr/>
                </xdr:nvGrpSpPr>
                <xdr:grpSpPr>
                  <a:xfrm>
                    <a:off x="1628796" y="3829050"/>
                    <a:ext cx="1514455" cy="1428750"/>
                    <a:chOff x="1628796" y="3829050"/>
                    <a:chExt cx="1514455" cy="1428750"/>
                  </a:xfrm>
                </xdr:grpSpPr>
                <xdr:sp macro="" textlink="">
                  <xdr:nvSpPr>
                    <xdr:cNvPr id="47" name="46 Elipse">
                      <a:extLst>
                        <a:ext uri="{FF2B5EF4-FFF2-40B4-BE49-F238E27FC236}">
                          <a16:creationId xmlns:a16="http://schemas.microsoft.com/office/drawing/2014/main" id="{00000000-0008-0000-0000-00002F000000}"/>
                        </a:ext>
                      </a:extLst>
                    </xdr:cNvPr>
                    <xdr:cNvSpPr/>
                  </xdr:nvSpPr>
                  <xdr:spPr>
                    <a:xfrm>
                      <a:off x="1838232" y="4119553"/>
                      <a:ext cx="900000" cy="900000"/>
                    </a:xfrm>
                    <a:prstGeom prst="ellipse">
                      <a:avLst/>
                    </a:prstGeom>
                    <a:solidFill>
                      <a:schemeClr val="bg1">
                        <a:lumMod val="95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grpSp>
                  <xdr:nvGrpSpPr>
                    <xdr:cNvPr id="45" name="44 Grupo">
                      <a:extLst>
                        <a:ext uri="{FF2B5EF4-FFF2-40B4-BE49-F238E27FC236}">
                          <a16:creationId xmlns:a16="http://schemas.microsoft.com/office/drawing/2014/main" id="{00000000-0008-0000-0000-00002D000000}"/>
                        </a:ext>
                      </a:extLst>
                    </xdr:cNvPr>
                    <xdr:cNvGrpSpPr/>
                  </xdr:nvGrpSpPr>
                  <xdr:grpSpPr>
                    <a:xfrm>
                      <a:off x="1628796" y="4000524"/>
                      <a:ext cx="1323976" cy="1138238"/>
                      <a:chOff x="1528761" y="3429000"/>
                      <a:chExt cx="3052764" cy="2286000"/>
                    </a:xfrm>
                  </xdr:grpSpPr>
                  <xdr:cxnSp macro="">
                    <xdr:nvCxnSpPr>
                      <xdr:cNvPr id="40" name="39 Conector recto">
                        <a:extLst>
                          <a:ext uri="{FF2B5EF4-FFF2-40B4-BE49-F238E27FC236}">
                            <a16:creationId xmlns:a16="http://schemas.microsoft.com/office/drawing/2014/main" id="{00000000-0008-0000-0000-000028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3048000" y="3429000"/>
                        <a:ext cx="4763" cy="2286000"/>
                      </a:xfrm>
                      <a:prstGeom prst="line">
                        <a:avLst/>
                      </a:prstGeom>
                      <a:ln w="0">
                        <a:solidFill>
                          <a:schemeClr val="tx1"/>
                        </a:solidFill>
                        <a:prstDash val="lgDashDot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2" name="41 Conector recto">
                        <a:extLst>
                          <a:ext uri="{FF2B5EF4-FFF2-40B4-BE49-F238E27FC236}">
                            <a16:creationId xmlns:a16="http://schemas.microsoft.com/office/drawing/2014/main" id="{00000000-0008-0000-0000-00002A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528761" y="4572000"/>
                        <a:ext cx="3052764" cy="0"/>
                      </a:xfrm>
                      <a:prstGeom prst="line">
                        <a:avLst/>
                      </a:prstGeom>
                      <a:ln w="0">
                        <a:solidFill>
                          <a:schemeClr val="tx1"/>
                        </a:solidFill>
                        <a:prstDash val="lgDashDot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63" name="62 CuadroTexto">
                      <a:extLst>
                        <a:ext uri="{FF2B5EF4-FFF2-40B4-BE49-F238E27FC236}">
                          <a16:creationId xmlns:a16="http://schemas.microsoft.com/office/drawing/2014/main" id="{00000000-0008-0000-0000-00003F000000}"/>
                        </a:ext>
                      </a:extLst>
                    </xdr:cNvPr>
                    <xdr:cNvSpPr txBox="1"/>
                  </xdr:nvSpPr>
                  <xdr:spPr>
                    <a:xfrm>
                      <a:off x="1943101" y="3829050"/>
                      <a:ext cx="1200150" cy="1428750"/>
                    </a:xfrm>
                    <a:prstGeom prst="rect">
                      <a:avLst/>
                    </a:prstGeom>
                    <a:solidFill>
                      <a:schemeClr val="lt1">
                        <a:alpha val="0"/>
                      </a:schemeClr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r>
                        <a:rPr lang="es-ES" sz="1100" b="1" i="1">
                          <a:latin typeface="Times New Roman" pitchFamily="18" charset="0"/>
                          <a:cs typeface="Times New Roman" pitchFamily="18" charset="0"/>
                        </a:rPr>
                        <a:t>H                      E</a:t>
                      </a:r>
                    </a:p>
                    <a:p>
                      <a:endParaRPr lang="es-ES" sz="1100" b="1" i="1">
                        <a:latin typeface="Times New Roman" pitchFamily="18" charset="0"/>
                        <a:cs typeface="Times New Roman" pitchFamily="18" charset="0"/>
                      </a:endParaRPr>
                    </a:p>
                    <a:p>
                      <a:r>
                        <a:rPr lang="es-ES" sz="1100" b="1" i="1">
                          <a:latin typeface="Times New Roman" pitchFamily="18" charset="0"/>
                          <a:cs typeface="Times New Roman" pitchFamily="18" charset="0"/>
                        </a:rPr>
                        <a:t>           r</a:t>
                      </a:r>
                    </a:p>
                    <a:p>
                      <a:r>
                        <a:rPr lang="es-ES" sz="1100" b="1" i="1">
                          <a:latin typeface="Times New Roman" pitchFamily="18" charset="0"/>
                          <a:cs typeface="Times New Roman" pitchFamily="18" charset="0"/>
                        </a:rPr>
                        <a:t>             </a:t>
                      </a:r>
                      <a:r>
                        <a:rPr lang="es-ES" sz="1100" b="1" i="0">
                          <a:latin typeface="GreekS" pitchFamily="2" charset="0"/>
                          <a:cs typeface="GreekS" pitchFamily="2" charset="0"/>
                        </a:rPr>
                        <a:t>f</a:t>
                      </a:r>
                    </a:p>
                    <a:p>
                      <a:endParaRPr lang="es-ES" sz="1100" b="1" i="1">
                        <a:latin typeface="Times New Roman" pitchFamily="18" charset="0"/>
                        <a:cs typeface="Times New Roman" pitchFamily="18" charset="0"/>
                      </a:endParaRPr>
                    </a:p>
                  </xdr:txBody>
                </xdr:sp>
              </xdr:grpSp>
              <xdr:sp macro="" textlink="">
                <xdr:nvSpPr>
                  <xdr:cNvPr id="49" name="48 Elipse">
                    <a:extLst>
                      <a:ext uri="{FF2B5EF4-FFF2-40B4-BE49-F238E27FC236}">
                        <a16:creationId xmlns:a16="http://schemas.microsoft.com/office/drawing/2014/main" id="{00000000-0008-0000-0000-000031000000}"/>
                      </a:ext>
                    </a:extLst>
                  </xdr:cNvPr>
                  <xdr:cNvSpPr/>
                </xdr:nvSpPr>
                <xdr:spPr>
                  <a:xfrm>
                    <a:off x="1923947" y="4210041"/>
                    <a:ext cx="720000" cy="720000"/>
                  </a:xfrm>
                  <a:prstGeom prst="ellipse">
                    <a:avLst/>
                  </a:prstGeom>
                  <a:solidFill>
                    <a:schemeClr val="accent1">
                      <a:alpha val="0"/>
                    </a:schemeClr>
                  </a:solidFill>
                  <a:ln w="0">
                    <a:solidFill>
                      <a:schemeClr val="tx1"/>
                    </a:solidFill>
                    <a:prstDash val="lgDash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</xdr:grpSp>
            <xdr:sp macro="" textlink="">
              <xdr:nvSpPr>
                <xdr:cNvPr id="46" name="45 Elipse">
                  <a:extLst>
                    <a:ext uri="{FF2B5EF4-FFF2-40B4-BE49-F238E27FC236}">
                      <a16:creationId xmlns:a16="http://schemas.microsoft.com/office/drawing/2014/main" id="{00000000-0008-0000-0000-00002E000000}"/>
                    </a:ext>
                  </a:extLst>
                </xdr:cNvPr>
                <xdr:cNvSpPr/>
              </xdr:nvSpPr>
              <xdr:spPr>
                <a:xfrm>
                  <a:off x="2109703" y="4386260"/>
                  <a:ext cx="360000" cy="360000"/>
                </a:xfrm>
                <a:prstGeom prst="ellipse">
                  <a:avLst/>
                </a:prstGeom>
                <a:solidFill>
                  <a:srgbClr val="FF0000">
                    <a:alpha val="25000"/>
                  </a:srgbClr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60" name="59 Grupo">
                <a:extLst>
                  <a:ext uri="{FF2B5EF4-FFF2-40B4-BE49-F238E27FC236}">
                    <a16:creationId xmlns:a16="http://schemas.microsoft.com/office/drawing/2014/main" id="{00000000-0008-0000-0000-00003C000000}"/>
                  </a:ext>
                </a:extLst>
              </xdr:cNvPr>
              <xdr:cNvGrpSpPr/>
            </xdr:nvGrpSpPr>
            <xdr:grpSpPr>
              <a:xfrm>
                <a:off x="2228746" y="3981435"/>
                <a:ext cx="652486" cy="333364"/>
                <a:chOff x="2995589" y="3981435"/>
                <a:chExt cx="652486" cy="333364"/>
              </a:xfrm>
            </xdr:grpSpPr>
            <xdr:cxnSp macro="">
              <xdr:nvCxnSpPr>
                <xdr:cNvPr id="53" name="52 Conector recto de flecha">
                  <a:extLst>
                    <a:ext uri="{FF2B5EF4-FFF2-40B4-BE49-F238E27FC236}">
                      <a16:creationId xmlns:a16="http://schemas.microsoft.com/office/drawing/2014/main" id="{00000000-0008-0000-0000-000035000000}"/>
                    </a:ext>
                  </a:extLst>
                </xdr:cNvPr>
                <xdr:cNvCxnSpPr/>
              </xdr:nvCxnSpPr>
              <xdr:spPr>
                <a:xfrm flipV="1">
                  <a:off x="3319491" y="3995738"/>
                  <a:ext cx="328584" cy="319061"/>
                </a:xfrm>
                <a:prstGeom prst="straightConnector1">
                  <a:avLst/>
                </a:prstGeom>
                <a:ln w="19050">
                  <a:solidFill>
                    <a:schemeClr val="tx2">
                      <a:lumMod val="60000"/>
                      <a:lumOff val="40000"/>
                    </a:schemeClr>
                  </a:solidFill>
                  <a:tailEnd type="stealt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9" name="58 Conector recto de flecha">
                  <a:extLst>
                    <a:ext uri="{FF2B5EF4-FFF2-40B4-BE49-F238E27FC236}">
                      <a16:creationId xmlns:a16="http://schemas.microsoft.com/office/drawing/2014/main" id="{00000000-0008-0000-0000-00003B000000}"/>
                    </a:ext>
                  </a:extLst>
                </xdr:cNvPr>
                <xdr:cNvCxnSpPr/>
              </xdr:nvCxnSpPr>
              <xdr:spPr>
                <a:xfrm rot="16200000" flipV="1">
                  <a:off x="2990828" y="3986196"/>
                  <a:ext cx="328584" cy="319061"/>
                </a:xfrm>
                <a:prstGeom prst="straightConnector1">
                  <a:avLst/>
                </a:prstGeom>
                <a:ln w="19050">
                  <a:solidFill>
                    <a:schemeClr val="accent3">
                      <a:lumMod val="75000"/>
                    </a:schemeClr>
                  </a:solidFill>
                  <a:tailEnd type="stealt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51" name="50 Conector recto de flecha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CxnSpPr/>
          </xdr:nvCxnSpPr>
          <xdr:spPr>
            <a:xfrm flipV="1">
              <a:off x="2290684" y="4310719"/>
              <a:ext cx="271635" cy="261281"/>
            </a:xfrm>
            <a:prstGeom prst="straightConnector1">
              <a:avLst/>
            </a:prstGeom>
            <a:ln w="0">
              <a:solidFill>
                <a:schemeClr val="tx1"/>
              </a:solidFill>
              <a:prstDash val="lgDash"/>
              <a:headEnd type="oval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2" name="101 Grupo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GrpSpPr/>
        </xdr:nvGrpSpPr>
        <xdr:grpSpPr>
          <a:xfrm>
            <a:off x="2643166" y="3814763"/>
            <a:ext cx="366708" cy="442896"/>
            <a:chOff x="2643166" y="3814763"/>
            <a:chExt cx="366708" cy="442896"/>
          </a:xfrm>
        </xdr:grpSpPr>
        <xdr:cxnSp macro="">
          <xdr:nvCxnSpPr>
            <xdr:cNvPr id="55" name="54 Conector recto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CxnSpPr/>
          </xdr:nvCxnSpPr>
          <xdr:spPr>
            <a:xfrm>
              <a:off x="2705101" y="3814765"/>
              <a:ext cx="119062" cy="4761"/>
            </a:xfrm>
            <a:prstGeom prst="line">
              <a:avLst/>
            </a:prstGeom>
            <a:ln>
              <a:solidFill>
                <a:schemeClr val="tx1"/>
              </a:solidFill>
              <a:head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" name="61 Conector recto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CxnSpPr/>
          </xdr:nvCxnSpPr>
          <xdr:spPr>
            <a:xfrm>
              <a:off x="2824139" y="3814763"/>
              <a:ext cx="4763" cy="38100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99" name="98 Grupo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GrpSpPr/>
          </xdr:nvGrpSpPr>
          <xdr:grpSpPr>
            <a:xfrm>
              <a:off x="2643166" y="4195762"/>
              <a:ext cx="366708" cy="61897"/>
              <a:chOff x="2862264" y="4195762"/>
              <a:chExt cx="366708" cy="61897"/>
            </a:xfrm>
          </xdr:grpSpPr>
          <xdr:cxnSp macro="">
            <xdr:nvCxnSpPr>
              <xdr:cNvPr id="66" name="65 Conector recto">
                <a:extLst>
                  <a:ext uri="{FF2B5EF4-FFF2-40B4-BE49-F238E27FC236}">
                    <a16:creationId xmlns:a16="http://schemas.microsoft.com/office/drawing/2014/main" id="{00000000-0008-0000-0000-000042000000}"/>
                  </a:ext>
                </a:extLst>
              </xdr:cNvPr>
              <xdr:cNvCxnSpPr/>
            </xdr:nvCxnSpPr>
            <xdr:spPr>
              <a:xfrm>
                <a:off x="2890834" y="4195763"/>
                <a:ext cx="338138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98" name="97 Grupo">
                <a:extLst>
                  <a:ext uri="{FF2B5EF4-FFF2-40B4-BE49-F238E27FC236}">
                    <a16:creationId xmlns:a16="http://schemas.microsoft.com/office/drawing/2014/main" id="{00000000-0008-0000-0000-000062000000}"/>
                  </a:ext>
                </a:extLst>
              </xdr:cNvPr>
              <xdr:cNvGrpSpPr/>
            </xdr:nvGrpSpPr>
            <xdr:grpSpPr>
              <a:xfrm>
                <a:off x="2862264" y="4195762"/>
                <a:ext cx="361888" cy="61897"/>
                <a:chOff x="2862264" y="4195762"/>
                <a:chExt cx="361888" cy="61897"/>
              </a:xfrm>
            </xdr:grpSpPr>
            <xdr:cxnSp macro="">
              <xdr:nvCxnSpPr>
                <xdr:cNvPr id="75" name="74 Conector recto">
                  <a:extLst>
                    <a:ext uri="{FF2B5EF4-FFF2-40B4-BE49-F238E27FC236}">
                      <a16:creationId xmlns:a16="http://schemas.microsoft.com/office/drawing/2014/main" id="{00000000-0008-0000-0000-00004B000000}"/>
                    </a:ext>
                  </a:extLst>
                </xdr:cNvPr>
                <xdr:cNvCxnSpPr/>
              </xdr:nvCxnSpPr>
              <xdr:spPr>
                <a:xfrm flipH="1">
                  <a:off x="2862264" y="4195762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6" name="75 Conector recto">
                  <a:extLst>
                    <a:ext uri="{FF2B5EF4-FFF2-40B4-BE49-F238E27FC236}">
                      <a16:creationId xmlns:a16="http://schemas.microsoft.com/office/drawing/2014/main" id="{00000000-0008-0000-0000-00004C000000}"/>
                    </a:ext>
                  </a:extLst>
                </xdr:cNvPr>
                <xdr:cNvCxnSpPr/>
              </xdr:nvCxnSpPr>
              <xdr:spPr>
                <a:xfrm flipH="1">
                  <a:off x="2914641" y="4200509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79 Conector recto">
                  <a:extLst>
                    <a:ext uri="{FF2B5EF4-FFF2-40B4-BE49-F238E27FC236}">
                      <a16:creationId xmlns:a16="http://schemas.microsoft.com/office/drawing/2014/main" id="{00000000-0008-0000-0000-000050000000}"/>
                    </a:ext>
                  </a:extLst>
                </xdr:cNvPr>
                <xdr:cNvCxnSpPr/>
              </xdr:nvCxnSpPr>
              <xdr:spPr>
                <a:xfrm flipH="1">
                  <a:off x="2967018" y="4200493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1" name="80 Conector recto">
                  <a:extLst>
                    <a:ext uri="{FF2B5EF4-FFF2-40B4-BE49-F238E27FC236}">
                      <a16:creationId xmlns:a16="http://schemas.microsoft.com/office/drawing/2014/main" id="{00000000-0008-0000-0000-000051000000}"/>
                    </a:ext>
                  </a:extLst>
                </xdr:cNvPr>
                <xdr:cNvCxnSpPr/>
              </xdr:nvCxnSpPr>
              <xdr:spPr>
                <a:xfrm flipH="1">
                  <a:off x="3019395" y="4200477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2" name="81 Conector recto">
                  <a:extLst>
                    <a:ext uri="{FF2B5EF4-FFF2-40B4-BE49-F238E27FC236}">
                      <a16:creationId xmlns:a16="http://schemas.microsoft.com/office/drawing/2014/main" id="{00000000-0008-0000-0000-000052000000}"/>
                    </a:ext>
                  </a:extLst>
                </xdr:cNvPr>
                <xdr:cNvCxnSpPr/>
              </xdr:nvCxnSpPr>
              <xdr:spPr>
                <a:xfrm flipH="1">
                  <a:off x="3071772" y="4200461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3" name="82 Conector recto">
                  <a:extLst>
                    <a:ext uri="{FF2B5EF4-FFF2-40B4-BE49-F238E27FC236}">
                      <a16:creationId xmlns:a16="http://schemas.microsoft.com/office/drawing/2014/main" id="{00000000-0008-0000-0000-000053000000}"/>
                    </a:ext>
                  </a:extLst>
                </xdr:cNvPr>
                <xdr:cNvCxnSpPr/>
              </xdr:nvCxnSpPr>
              <xdr:spPr>
                <a:xfrm flipH="1">
                  <a:off x="3128912" y="4200445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6" name="95 Conector recto">
                  <a:extLst>
                    <a:ext uri="{FF2B5EF4-FFF2-40B4-BE49-F238E27FC236}">
                      <a16:creationId xmlns:a16="http://schemas.microsoft.com/office/drawing/2014/main" id="{00000000-0008-0000-0000-000060000000}"/>
                    </a:ext>
                  </a:extLst>
                </xdr:cNvPr>
                <xdr:cNvCxnSpPr/>
              </xdr:nvCxnSpPr>
              <xdr:spPr>
                <a:xfrm flipH="1">
                  <a:off x="3190815" y="4200429"/>
                  <a:ext cx="33337" cy="5715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2</xdr:col>
      <xdr:colOff>0</xdr:colOff>
      <xdr:row>25</xdr:row>
      <xdr:rowOff>142891</xdr:rowOff>
    </xdr:from>
    <xdr:to>
      <xdr:col>2</xdr:col>
      <xdr:colOff>0</xdr:colOff>
      <xdr:row>26</xdr:row>
      <xdr:rowOff>147653</xdr:rowOff>
    </xdr:to>
    <xdr:cxnSp macro="">
      <xdr:nvCxnSpPr>
        <xdr:cNvPr id="108" name="107 Conector rec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1524000" y="2238391"/>
          <a:ext cx="0" cy="195262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</xdr:colOff>
      <xdr:row>25</xdr:row>
      <xdr:rowOff>152401</xdr:rowOff>
    </xdr:from>
    <xdr:to>
      <xdr:col>6</xdr:col>
      <xdr:colOff>304</xdr:colOff>
      <xdr:row>26</xdr:row>
      <xdr:rowOff>157163</xdr:rowOff>
    </xdr:to>
    <xdr:cxnSp macro="">
      <xdr:nvCxnSpPr>
        <xdr:cNvPr id="109" name="108 Conector rec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4572304" y="2247901"/>
          <a:ext cx="0" cy="195262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175695</xdr:colOff>
      <xdr:row>15</xdr:row>
      <xdr:rowOff>76200</xdr:rowOff>
    </xdr:from>
    <xdr:to>
      <xdr:col>6</xdr:col>
      <xdr:colOff>757240</xdr:colOff>
      <xdr:row>27</xdr:row>
      <xdr:rowOff>95250</xdr:rowOff>
    </xdr:to>
    <xdr:grpSp>
      <xdr:nvGrpSpPr>
        <xdr:cNvPr id="103" name="102 Grup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GrpSpPr/>
      </xdr:nvGrpSpPr>
      <xdr:grpSpPr>
        <a:xfrm>
          <a:off x="937695" y="2933700"/>
          <a:ext cx="4391545" cy="2305050"/>
          <a:chOff x="937695" y="2933700"/>
          <a:chExt cx="4391545" cy="2305050"/>
        </a:xfrm>
      </xdr:grpSpPr>
      <xdr:sp macro="" textlink="">
        <xdr:nvSpPr>
          <xdr:cNvPr id="120" name="119 CuadroTexto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 txBox="1"/>
        </xdr:nvSpPr>
        <xdr:spPr>
          <a:xfrm>
            <a:off x="937695" y="2933700"/>
            <a:ext cx="4391545" cy="230505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		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y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       </a:t>
            </a:r>
            <a:endParaRPr lang="es-ES" sz="8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</a:t>
            </a:r>
            <a:endParaRPr lang="es-ES" sz="1100" b="0" i="0">
              <a:latin typeface="Times New Roman" pitchFamily="18" charset="0"/>
              <a:cs typeface="Times New Roman" pitchFamily="18" charset="0"/>
            </a:endParaRPr>
          </a:p>
          <a:p>
            <a:endParaRPr lang="es-ES" sz="1100" b="0" i="0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	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         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+		        	                      --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                        			             x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X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</a:t>
            </a:r>
            <a:r>
              <a:rPr lang="es-ES" sz="1100" b="1" i="1">
                <a:latin typeface="GreekS" pitchFamily="2" charset="0"/>
                <a:cs typeface="GreekS" pitchFamily="2" charset="0"/>
              </a:rPr>
              <a:t>F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   	                    </a:t>
            </a:r>
            <a:r>
              <a:rPr lang="es-ES" sz="1100" b="1" i="1">
                <a:latin typeface="GreekS" pitchFamily="2" charset="0"/>
                <a:cs typeface="GreekS" pitchFamily="2" charset="0"/>
              </a:rPr>
              <a:t>F</a:t>
            </a:r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d  =  2 a	</a:t>
            </a:r>
            <a:endParaRPr lang="es-ES" sz="1100" b="0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101" name="100 Grupo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GrpSpPr/>
        </xdr:nvGrpSpPr>
        <xdr:grpSpPr>
          <a:xfrm>
            <a:off x="1000125" y="3057526"/>
            <a:ext cx="4086225" cy="2028824"/>
            <a:chOff x="1000125" y="2867026"/>
            <a:chExt cx="4086225" cy="2028824"/>
          </a:xfrm>
        </xdr:grpSpPr>
        <xdr:cxnSp macro="">
          <xdr:nvCxnSpPr>
            <xdr:cNvPr id="107" name="106 Conector recto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CxnSpPr/>
          </xdr:nvCxnSpPr>
          <xdr:spPr>
            <a:xfrm flipV="1">
              <a:off x="1000125" y="4190999"/>
              <a:ext cx="4086225" cy="4763"/>
            </a:xfrm>
            <a:prstGeom prst="line">
              <a:avLst/>
            </a:prstGeom>
            <a:ln w="6350">
              <a:solidFill>
                <a:schemeClr val="tx1"/>
              </a:solidFill>
              <a:prstDash val="lgDashDot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10" name="11 Elipse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SpPr/>
          </xdr:nvSpPr>
          <xdr:spPr>
            <a:xfrm>
              <a:off x="1204894" y="3867132"/>
              <a:ext cx="648000" cy="648000"/>
            </a:xfrm>
            <a:prstGeom prst="ellipse">
              <a:avLst/>
            </a:prstGeom>
            <a:solidFill>
              <a:srgbClr val="FF0000">
                <a:alpha val="20000"/>
              </a:srgbClr>
            </a:solidFill>
            <a:ln>
              <a:solidFill>
                <a:srgbClr val="FF0000"/>
              </a:solidFill>
              <a:tailEnd type="stealt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sp macro="" textlink="">
          <xdr:nvSpPr>
            <xdr:cNvPr id="111" name="12 Elipse">
              <a:extLst>
                <a:ext uri="{FF2B5EF4-FFF2-40B4-BE49-F238E27FC236}">
                  <a16:creationId xmlns:a16="http://schemas.microsoft.com/office/drawing/2014/main" id="{00000000-0008-0000-0000-00006F000000}"/>
                </a:ext>
              </a:extLst>
            </xdr:cNvPr>
            <xdr:cNvSpPr/>
          </xdr:nvSpPr>
          <xdr:spPr>
            <a:xfrm>
              <a:off x="4248435" y="3867116"/>
              <a:ext cx="648000" cy="648000"/>
            </a:xfrm>
            <a:prstGeom prst="ellipse">
              <a:avLst/>
            </a:prstGeom>
            <a:solidFill>
              <a:schemeClr val="tx2">
                <a:lumMod val="60000"/>
                <a:lumOff val="40000"/>
                <a:alpha val="2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  <a:tailEnd type="stealt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cxnSp macro="">
          <xdr:nvCxnSpPr>
            <xdr:cNvPr id="112" name="111 Conector recto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CxnSpPr/>
          </xdr:nvCxnSpPr>
          <xdr:spPr>
            <a:xfrm>
              <a:off x="3048000" y="2867026"/>
              <a:ext cx="0" cy="2028824"/>
            </a:xfrm>
            <a:prstGeom prst="line">
              <a:avLst/>
            </a:prstGeom>
            <a:ln w="6350">
              <a:solidFill>
                <a:schemeClr val="tx1"/>
              </a:solidFill>
              <a:prstDash val="lgDashDot"/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328062</xdr:colOff>
      <xdr:row>24</xdr:row>
      <xdr:rowOff>90502</xdr:rowOff>
    </xdr:from>
    <xdr:to>
      <xdr:col>2</xdr:col>
      <xdr:colOff>328111</xdr:colOff>
      <xdr:row>25</xdr:row>
      <xdr:rowOff>85735</xdr:rowOff>
    </xdr:to>
    <xdr:cxnSp macro="">
      <xdr:nvCxnSpPr>
        <xdr:cNvPr id="114" name="113 Conector rec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 flipH="1">
          <a:off x="1852062" y="1995502"/>
          <a:ext cx="49" cy="18573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447599</xdr:colOff>
      <xdr:row>24</xdr:row>
      <xdr:rowOff>95249</xdr:rowOff>
    </xdr:from>
    <xdr:to>
      <xdr:col>1</xdr:col>
      <xdr:colOff>447648</xdr:colOff>
      <xdr:row>25</xdr:row>
      <xdr:rowOff>90482</xdr:rowOff>
    </xdr:to>
    <xdr:cxnSp macro="">
      <xdr:nvCxnSpPr>
        <xdr:cNvPr id="115" name="114 Conector rec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 flipH="1">
          <a:off x="1209599" y="2000249"/>
          <a:ext cx="49" cy="18573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447690</xdr:colOff>
      <xdr:row>25</xdr:row>
      <xdr:rowOff>1</xdr:rowOff>
    </xdr:from>
    <xdr:to>
      <xdr:col>2</xdr:col>
      <xdr:colOff>333599</xdr:colOff>
      <xdr:row>25</xdr:row>
      <xdr:rowOff>4763</xdr:rowOff>
    </xdr:to>
    <xdr:cxnSp macro="">
      <xdr:nvCxnSpPr>
        <xdr:cNvPr id="116" name="115 Conector rec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 flipV="1">
          <a:off x="1209690" y="2095501"/>
          <a:ext cx="647909" cy="4762"/>
        </a:xfrm>
        <a:prstGeom prst="line">
          <a:avLst/>
        </a:prstGeom>
        <a:ln w="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323602</xdr:colOff>
      <xdr:row>24</xdr:row>
      <xdr:rowOff>90486</xdr:rowOff>
    </xdr:from>
    <xdr:to>
      <xdr:col>6</xdr:col>
      <xdr:colOff>323651</xdr:colOff>
      <xdr:row>25</xdr:row>
      <xdr:rowOff>85719</xdr:rowOff>
    </xdr:to>
    <xdr:cxnSp macro="">
      <xdr:nvCxnSpPr>
        <xdr:cNvPr id="117" name="116 Conector rec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 flipH="1">
          <a:off x="4895602" y="1995486"/>
          <a:ext cx="49" cy="18573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443139</xdr:colOff>
      <xdr:row>24</xdr:row>
      <xdr:rowOff>95233</xdr:rowOff>
    </xdr:from>
    <xdr:to>
      <xdr:col>5</xdr:col>
      <xdr:colOff>443188</xdr:colOff>
      <xdr:row>25</xdr:row>
      <xdr:rowOff>90466</xdr:rowOff>
    </xdr:to>
    <xdr:cxnSp macro="">
      <xdr:nvCxnSpPr>
        <xdr:cNvPr id="118" name="117 Conector rec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 flipH="1">
          <a:off x="4253139" y="2000233"/>
          <a:ext cx="49" cy="18573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443230</xdr:colOff>
      <xdr:row>24</xdr:row>
      <xdr:rowOff>190485</xdr:rowOff>
    </xdr:from>
    <xdr:to>
      <xdr:col>6</xdr:col>
      <xdr:colOff>329139</xdr:colOff>
      <xdr:row>25</xdr:row>
      <xdr:rowOff>4747</xdr:rowOff>
    </xdr:to>
    <xdr:cxnSp macro="">
      <xdr:nvCxnSpPr>
        <xdr:cNvPr id="119" name="118 Conector rec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 flipV="1">
          <a:off x="4253230" y="2095485"/>
          <a:ext cx="647909" cy="4762"/>
        </a:xfrm>
        <a:prstGeom prst="line">
          <a:avLst/>
        </a:prstGeom>
        <a:ln w="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0</xdr:rowOff>
    </xdr:from>
    <xdr:to>
      <xdr:col>6</xdr:col>
      <xdr:colOff>0</xdr:colOff>
      <xdr:row>26</xdr:row>
      <xdr:rowOff>6</xdr:rowOff>
    </xdr:to>
    <xdr:cxnSp macro="">
      <xdr:nvCxnSpPr>
        <xdr:cNvPr id="113" name="112 Conector recto de flech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flipV="1">
          <a:off x="1524000" y="4953000"/>
          <a:ext cx="3048000" cy="6"/>
        </a:xfrm>
        <a:prstGeom prst="straightConnector1">
          <a:avLst/>
        </a:prstGeom>
        <a:ln w="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4764</xdr:colOff>
      <xdr:row>23</xdr:row>
      <xdr:rowOff>4762</xdr:rowOff>
    </xdr:from>
    <xdr:to>
      <xdr:col>5</xdr:col>
      <xdr:colOff>0</xdr:colOff>
      <xdr:row>23</xdr:row>
      <xdr:rowOff>4763</xdr:rowOff>
    </xdr:to>
    <xdr:cxnSp macro="">
      <xdr:nvCxnSpPr>
        <xdr:cNvPr id="121" name="120 Conector recto de flech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3052764" y="1719262"/>
          <a:ext cx="757236" cy="1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121255</xdr:colOff>
      <xdr:row>34</xdr:row>
      <xdr:rowOff>1619</xdr:rowOff>
    </xdr:from>
    <xdr:to>
      <xdr:col>12</xdr:col>
      <xdr:colOff>607677</xdr:colOff>
      <xdr:row>34</xdr:row>
      <xdr:rowOff>1619</xdr:rowOff>
    </xdr:to>
    <xdr:cxnSp macro="">
      <xdr:nvCxnSpPr>
        <xdr:cNvPr id="204" name="203 Conector rec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>
          <a:stCxn id="160" idx="6"/>
          <a:endCxn id="182" idx="2"/>
        </xdr:cNvCxnSpPr>
      </xdr:nvCxnSpPr>
      <xdr:spPr>
        <a:xfrm>
          <a:off x="8503255" y="6478619"/>
          <a:ext cx="1248422" cy="0"/>
        </a:xfrm>
        <a:prstGeom prst="line">
          <a:avLst/>
        </a:prstGeom>
        <a:ln w="25400">
          <a:solidFill>
            <a:schemeClr val="tx2">
              <a:lumMod val="60000"/>
              <a:lumOff val="40000"/>
            </a:schemeClr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628650</xdr:colOff>
      <xdr:row>23</xdr:row>
      <xdr:rowOff>0</xdr:rowOff>
    </xdr:from>
    <xdr:to>
      <xdr:col>16</xdr:col>
      <xdr:colOff>114300</xdr:colOff>
      <xdr:row>45</xdr:row>
      <xdr:rowOff>12700</xdr:rowOff>
    </xdr:to>
    <xdr:grpSp>
      <xdr:nvGrpSpPr>
        <xdr:cNvPr id="154" name="153 Grup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GrpSpPr/>
      </xdr:nvGrpSpPr>
      <xdr:grpSpPr>
        <a:xfrm>
          <a:off x="5962650" y="4381500"/>
          <a:ext cx="6343650" cy="4203700"/>
          <a:chOff x="5972175" y="5334000"/>
          <a:chExt cx="6343650" cy="4203700"/>
        </a:xfrm>
      </xdr:grpSpPr>
      <xdr:grpSp>
        <xdr:nvGrpSpPr>
          <xdr:cNvPr id="152" name="151 Grupo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GrpSpPr/>
        </xdr:nvGrpSpPr>
        <xdr:grpSpPr>
          <a:xfrm>
            <a:off x="5972175" y="5334000"/>
            <a:ext cx="6343650" cy="4203700"/>
            <a:chOff x="5962650" y="5334000"/>
            <a:chExt cx="6343650" cy="4203700"/>
          </a:xfrm>
        </xdr:grpSpPr>
        <xdr:grpSp>
          <xdr:nvGrpSpPr>
            <xdr:cNvPr id="260" name="259 Grupo">
              <a:extLst>
                <a:ext uri="{FF2B5EF4-FFF2-40B4-BE49-F238E27FC236}">
                  <a16:creationId xmlns:a16="http://schemas.microsoft.com/office/drawing/2014/main" id="{00000000-0008-0000-0000-000004010000}"/>
                </a:ext>
              </a:extLst>
            </xdr:cNvPr>
            <xdr:cNvGrpSpPr/>
          </xdr:nvGrpSpPr>
          <xdr:grpSpPr>
            <a:xfrm>
              <a:off x="5962650" y="5334000"/>
              <a:ext cx="6343650" cy="4203700"/>
              <a:chOff x="4572000" y="4191000"/>
              <a:chExt cx="12204700" cy="7624763"/>
            </a:xfrm>
          </xdr:grpSpPr>
          <xdr:grpSp>
            <xdr:nvGrpSpPr>
              <xdr:cNvPr id="259" name="258 Grupo">
                <a:extLst>
                  <a:ext uri="{FF2B5EF4-FFF2-40B4-BE49-F238E27FC236}">
                    <a16:creationId xmlns:a16="http://schemas.microsoft.com/office/drawing/2014/main" id="{00000000-0008-0000-0000-000003010000}"/>
                  </a:ext>
                </a:extLst>
              </xdr:cNvPr>
              <xdr:cNvGrpSpPr/>
            </xdr:nvGrpSpPr>
            <xdr:grpSpPr>
              <a:xfrm>
                <a:off x="5308600" y="4368800"/>
                <a:ext cx="10718800" cy="7264400"/>
                <a:chOff x="5308600" y="4368800"/>
                <a:chExt cx="10718800" cy="7264400"/>
              </a:xfrm>
            </xdr:grpSpPr>
            <xdr:grpSp>
              <xdr:nvGrpSpPr>
                <xdr:cNvPr id="258" name="257 Grupo">
                  <a:extLst>
                    <a:ext uri="{FF2B5EF4-FFF2-40B4-BE49-F238E27FC236}">
                      <a16:creationId xmlns:a16="http://schemas.microsoft.com/office/drawing/2014/main" id="{00000000-0008-0000-0000-000002010000}"/>
                    </a:ext>
                  </a:extLst>
                </xdr:cNvPr>
                <xdr:cNvGrpSpPr/>
              </xdr:nvGrpSpPr>
              <xdr:grpSpPr>
                <a:xfrm>
                  <a:off x="5308600" y="4368800"/>
                  <a:ext cx="10718800" cy="7264400"/>
                  <a:chOff x="5308600" y="4368800"/>
                  <a:chExt cx="10718800" cy="7264400"/>
                </a:xfrm>
              </xdr:grpSpPr>
              <xdr:grpSp>
                <xdr:nvGrpSpPr>
                  <xdr:cNvPr id="220" name="219 Grupo">
                    <a:extLst>
                      <a:ext uri="{FF2B5EF4-FFF2-40B4-BE49-F238E27FC236}">
                        <a16:creationId xmlns:a16="http://schemas.microsoft.com/office/drawing/2014/main" id="{00000000-0008-0000-0000-0000DC000000}"/>
                      </a:ext>
                    </a:extLst>
                  </xdr:cNvPr>
                  <xdr:cNvGrpSpPr/>
                </xdr:nvGrpSpPr>
                <xdr:grpSpPr>
                  <a:xfrm>
                    <a:off x="5372100" y="4368800"/>
                    <a:ext cx="10655300" cy="7264400"/>
                    <a:chOff x="3822700" y="8940800"/>
                    <a:chExt cx="10655300" cy="7264400"/>
                  </a:xfrm>
                </xdr:grpSpPr>
                <xdr:grpSp>
                  <xdr:nvGrpSpPr>
                    <xdr:cNvPr id="208" name="207 Grupo">
                      <a:extLst>
                        <a:ext uri="{FF2B5EF4-FFF2-40B4-BE49-F238E27FC236}">
                          <a16:creationId xmlns:a16="http://schemas.microsoft.com/office/drawing/2014/main" id="{00000000-0008-0000-0000-0000D0000000}"/>
                        </a:ext>
                      </a:extLst>
                    </xdr:cNvPr>
                    <xdr:cNvGrpSpPr/>
                  </xdr:nvGrpSpPr>
                  <xdr:grpSpPr>
                    <a:xfrm>
                      <a:off x="3822700" y="9055100"/>
                      <a:ext cx="5245100" cy="7048500"/>
                      <a:chOff x="3822700" y="9055100"/>
                      <a:chExt cx="5245100" cy="7048500"/>
                    </a:xfrm>
                  </xdr:grpSpPr>
                  <xdr:grpSp>
                    <xdr:nvGrpSpPr>
                      <xdr:cNvPr id="159" name="158 Grupo">
                        <a:extLst>
                          <a:ext uri="{FF2B5EF4-FFF2-40B4-BE49-F238E27FC236}">
                            <a16:creationId xmlns:a16="http://schemas.microsoft.com/office/drawing/2014/main" id="{00000000-0008-0000-0000-00009F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822700" y="9055100"/>
                        <a:ext cx="5092701" cy="7029449"/>
                        <a:chOff x="3822700" y="9055100"/>
                        <a:chExt cx="5092701" cy="7029449"/>
                      </a:xfrm>
                    </xdr:grpSpPr>
                    <xdr:sp macro="" textlink="">
                      <xdr:nvSpPr>
                        <xdr:cNvPr id="135" name="134 Elipse">
                          <a:extLst>
                            <a:ext uri="{FF2B5EF4-FFF2-40B4-BE49-F238E27FC236}">
                              <a16:creationId xmlns:a16="http://schemas.microsoft.com/office/drawing/2014/main" id="{00000000-0008-0000-0000-000087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3822700" y="9055100"/>
                          <a:ext cx="5092701" cy="7029449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136" name="135 Elipse">
                          <a:extLst>
                            <a:ext uri="{FF2B5EF4-FFF2-40B4-BE49-F238E27FC236}">
                              <a16:creationId xmlns:a16="http://schemas.microsoft.com/office/drawing/2014/main" id="{00000000-0008-0000-0000-000088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597400" y="9461500"/>
                          <a:ext cx="4051301" cy="6191249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137" name="136 Elipse">
                          <a:extLst>
                            <a:ext uri="{FF2B5EF4-FFF2-40B4-BE49-F238E27FC236}">
                              <a16:creationId xmlns:a16="http://schemas.microsoft.com/office/drawing/2014/main" id="{00000000-0008-0000-0000-000089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346701" y="10109200"/>
                          <a:ext cx="3048000" cy="51181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138" name="137 Elipse">
                          <a:extLst>
                            <a:ext uri="{FF2B5EF4-FFF2-40B4-BE49-F238E27FC236}">
                              <a16:creationId xmlns:a16="http://schemas.microsoft.com/office/drawing/2014/main" id="{00000000-0008-0000-0000-00008A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6121400" y="10668001"/>
                          <a:ext cx="2044700" cy="37846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139" name="138 Elipse">
                          <a:extLst>
                            <a:ext uri="{FF2B5EF4-FFF2-40B4-BE49-F238E27FC236}">
                              <a16:creationId xmlns:a16="http://schemas.microsoft.com/office/drawing/2014/main" id="{00000000-0008-0000-0000-00008B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6883400" y="11214100"/>
                          <a:ext cx="1079500" cy="27051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</xdr:grpSp>
                  <xdr:sp macro="" textlink="">
                    <xdr:nvSpPr>
                      <xdr:cNvPr id="162" name="161 Forma libre">
                        <a:extLst>
                          <a:ext uri="{FF2B5EF4-FFF2-40B4-BE49-F238E27FC236}">
                            <a16:creationId xmlns:a16="http://schemas.microsoft.com/office/drawing/2014/main" id="{00000000-0008-0000-0000-0000A2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343900" y="9067800"/>
                        <a:ext cx="723900" cy="7035800"/>
                      </a:xfrm>
                      <a:custGeom>
                        <a:avLst/>
                        <a:gdLst>
                          <a:gd name="connsiteX0" fmla="*/ 0 w 774700"/>
                          <a:gd name="connsiteY0" fmla="*/ 7035800 h 7035800"/>
                          <a:gd name="connsiteX1" fmla="*/ 774700 w 774700"/>
                          <a:gd name="connsiteY1" fmla="*/ 3619500 h 7035800"/>
                          <a:gd name="connsiteX2" fmla="*/ 0 w 774700"/>
                          <a:gd name="connsiteY2" fmla="*/ 0 h 70358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774700" h="7035800">
                            <a:moveTo>
                              <a:pt x="0" y="7035800"/>
                            </a:moveTo>
                            <a:cubicBezTo>
                              <a:pt x="387350" y="5913966"/>
                              <a:pt x="774700" y="4792133"/>
                              <a:pt x="774700" y="3619500"/>
                            </a:cubicBezTo>
                            <a:cubicBezTo>
                              <a:pt x="774700" y="2446867"/>
                              <a:pt x="387350" y="1223433"/>
                              <a:pt x="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accent3">
                            <a:lumMod val="75000"/>
                          </a:schemeClr>
                        </a:solidFill>
                        <a:prstDash val="lgDash"/>
                        <a:head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  <xdr:grpSp>
                  <xdr:nvGrpSpPr>
                    <xdr:cNvPr id="209" name="208 Grupo">
                      <a:extLst>
                        <a:ext uri="{FF2B5EF4-FFF2-40B4-BE49-F238E27FC236}">
                          <a16:creationId xmlns:a16="http://schemas.microsoft.com/office/drawing/2014/main" id="{00000000-0008-0000-0000-0000D1000000}"/>
                        </a:ext>
                      </a:extLst>
                    </xdr:cNvPr>
                    <xdr:cNvGrpSpPr/>
                  </xdr:nvGrpSpPr>
                  <xdr:grpSpPr>
                    <a:xfrm rot="10800000">
                      <a:off x="9232900" y="9055100"/>
                      <a:ext cx="5245100" cy="7048500"/>
                      <a:chOff x="3822700" y="9055100"/>
                      <a:chExt cx="5245100" cy="7048500"/>
                    </a:xfrm>
                  </xdr:grpSpPr>
                  <xdr:grpSp>
                    <xdr:nvGrpSpPr>
                      <xdr:cNvPr id="210" name="158 Grupo">
                        <a:extLst>
                          <a:ext uri="{FF2B5EF4-FFF2-40B4-BE49-F238E27FC236}">
                            <a16:creationId xmlns:a16="http://schemas.microsoft.com/office/drawing/2014/main" id="{00000000-0008-0000-0000-0000D2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822700" y="9055100"/>
                        <a:ext cx="5092701" cy="7029449"/>
                        <a:chOff x="3822700" y="9055100"/>
                        <a:chExt cx="5092701" cy="7029449"/>
                      </a:xfrm>
                    </xdr:grpSpPr>
                    <xdr:sp macro="" textlink="">
                      <xdr:nvSpPr>
                        <xdr:cNvPr id="212" name="211 Elipse">
                          <a:extLst>
                            <a:ext uri="{FF2B5EF4-FFF2-40B4-BE49-F238E27FC236}">
                              <a16:creationId xmlns:a16="http://schemas.microsoft.com/office/drawing/2014/main" id="{00000000-0008-0000-0000-0000D4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3822700" y="9055100"/>
                          <a:ext cx="5092701" cy="7029449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213" name="212 Elipse">
                          <a:extLst>
                            <a:ext uri="{FF2B5EF4-FFF2-40B4-BE49-F238E27FC236}">
                              <a16:creationId xmlns:a16="http://schemas.microsoft.com/office/drawing/2014/main" id="{00000000-0008-0000-0000-0000D5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597400" y="9461500"/>
                          <a:ext cx="4051301" cy="6191249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214" name="213 Elipse">
                          <a:extLst>
                            <a:ext uri="{FF2B5EF4-FFF2-40B4-BE49-F238E27FC236}">
                              <a16:creationId xmlns:a16="http://schemas.microsoft.com/office/drawing/2014/main" id="{00000000-0008-0000-0000-0000D6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346701" y="10109200"/>
                          <a:ext cx="3048000" cy="51181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215" name="214 Elipse">
                          <a:extLst>
                            <a:ext uri="{FF2B5EF4-FFF2-40B4-BE49-F238E27FC236}">
                              <a16:creationId xmlns:a16="http://schemas.microsoft.com/office/drawing/2014/main" id="{00000000-0008-0000-0000-0000D7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6121400" y="10668001"/>
                          <a:ext cx="2044700" cy="37846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  <xdr:sp macro="" textlink="">
                      <xdr:nvSpPr>
                        <xdr:cNvPr id="216" name="215 Elipse">
                          <a:extLst>
                            <a:ext uri="{FF2B5EF4-FFF2-40B4-BE49-F238E27FC236}">
                              <a16:creationId xmlns:a16="http://schemas.microsoft.com/office/drawing/2014/main" id="{00000000-0008-0000-0000-0000D800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6883400" y="11214100"/>
                          <a:ext cx="1079500" cy="2705100"/>
                        </a:xfrm>
                        <a:prstGeom prst="ellipse">
                          <a:avLst/>
                        </a:prstGeom>
                        <a:solidFill>
                          <a:schemeClr val="accent3">
                            <a:lumMod val="60000"/>
                            <a:lumOff val="40000"/>
                            <a:alpha val="0"/>
                          </a:schemeClr>
                        </a:solidFill>
                        <a:ln>
                          <a:solidFill>
                            <a:schemeClr val="accent3">
                              <a:lumMod val="75000"/>
                            </a:schemeClr>
                          </a:solidFill>
                          <a:prstDash val="lgDash"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rtlCol="0" anchor="ctr"/>
                        <a:lstStyle/>
                        <a:p>
                          <a:pPr algn="ctr"/>
                          <a:endParaRPr lang="es-ES" sz="1100"/>
                        </a:p>
                      </xdr:txBody>
                    </xdr:sp>
                  </xdr:grpSp>
                  <xdr:sp macro="" textlink="">
                    <xdr:nvSpPr>
                      <xdr:cNvPr id="211" name="210 Forma libre">
                        <a:extLst>
                          <a:ext uri="{FF2B5EF4-FFF2-40B4-BE49-F238E27FC236}">
                            <a16:creationId xmlns:a16="http://schemas.microsoft.com/office/drawing/2014/main" id="{00000000-0008-0000-0000-0000D3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343900" y="9067800"/>
                        <a:ext cx="723900" cy="7035800"/>
                      </a:xfrm>
                      <a:custGeom>
                        <a:avLst/>
                        <a:gdLst>
                          <a:gd name="connsiteX0" fmla="*/ 0 w 774700"/>
                          <a:gd name="connsiteY0" fmla="*/ 7035800 h 7035800"/>
                          <a:gd name="connsiteX1" fmla="*/ 774700 w 774700"/>
                          <a:gd name="connsiteY1" fmla="*/ 3619500 h 7035800"/>
                          <a:gd name="connsiteX2" fmla="*/ 0 w 774700"/>
                          <a:gd name="connsiteY2" fmla="*/ 0 h 70358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774700" h="7035800">
                            <a:moveTo>
                              <a:pt x="0" y="7035800"/>
                            </a:moveTo>
                            <a:cubicBezTo>
                              <a:pt x="387350" y="5913966"/>
                              <a:pt x="774700" y="4792133"/>
                              <a:pt x="774700" y="3619500"/>
                            </a:cubicBezTo>
                            <a:cubicBezTo>
                              <a:pt x="774700" y="2446867"/>
                              <a:pt x="387350" y="1223433"/>
                              <a:pt x="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accent3">
                            <a:lumMod val="75000"/>
                          </a:schemeClr>
                        </a:solidFill>
                        <a:prstDash val="lgDash"/>
                        <a:head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  <xdr:cxnSp macro="">
                  <xdr:nvCxnSpPr>
                    <xdr:cNvPr id="218" name="217 Conector recto">
                      <a:extLst>
                        <a:ext uri="{FF2B5EF4-FFF2-40B4-BE49-F238E27FC236}">
                          <a16:creationId xmlns:a16="http://schemas.microsoft.com/office/drawing/2014/main" id="{00000000-0008-0000-0000-0000DA000000}"/>
                        </a:ext>
                      </a:extLst>
                    </xdr:cNvPr>
                    <xdr:cNvCxnSpPr/>
                  </xdr:nvCxnSpPr>
                  <xdr:spPr>
                    <a:xfrm>
                      <a:off x="9131300" y="8940800"/>
                      <a:ext cx="25400" cy="7264400"/>
                    </a:xfrm>
                    <a:prstGeom prst="line">
                      <a:avLst/>
                    </a:prstGeom>
                    <a:ln w="25400">
                      <a:solidFill>
                        <a:schemeClr val="accent3">
                          <a:lumMod val="75000"/>
                        </a:schemeClr>
                      </a:solidFill>
                      <a:prstDash val="lg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248" name="247 Grupo">
                    <a:extLst>
                      <a:ext uri="{FF2B5EF4-FFF2-40B4-BE49-F238E27FC236}">
                        <a16:creationId xmlns:a16="http://schemas.microsoft.com/office/drawing/2014/main" id="{00000000-0008-0000-0000-0000F8000000}"/>
                      </a:ext>
                    </a:extLst>
                  </xdr:cNvPr>
                  <xdr:cNvGrpSpPr/>
                </xdr:nvGrpSpPr>
                <xdr:grpSpPr>
                  <a:xfrm>
                    <a:off x="5308600" y="4542367"/>
                    <a:ext cx="10706100" cy="6887633"/>
                    <a:chOff x="5308600" y="4542367"/>
                    <a:chExt cx="10706100" cy="6887633"/>
                  </a:xfrm>
                </xdr:grpSpPr>
                <xdr:grpSp>
                  <xdr:nvGrpSpPr>
                    <xdr:cNvPr id="239" name="238 Grupo">
                      <a:extLst>
                        <a:ext uri="{FF2B5EF4-FFF2-40B4-BE49-F238E27FC236}">
                          <a16:creationId xmlns:a16="http://schemas.microsoft.com/office/drawing/2014/main" id="{00000000-0008-0000-0000-0000EF000000}"/>
                        </a:ext>
                      </a:extLst>
                    </xdr:cNvPr>
                    <xdr:cNvGrpSpPr/>
                  </xdr:nvGrpSpPr>
                  <xdr:grpSpPr>
                    <a:xfrm>
                      <a:off x="5308600" y="4542367"/>
                      <a:ext cx="10680700" cy="3395133"/>
                      <a:chOff x="5308600" y="4542367"/>
                      <a:chExt cx="10680700" cy="3395133"/>
                    </a:xfrm>
                  </xdr:grpSpPr>
                  <xdr:sp macro="" textlink="">
                    <xdr:nvSpPr>
                      <xdr:cNvPr id="192" name="191 Forma libre">
                        <a:extLst>
                          <a:ext uri="{FF2B5EF4-FFF2-40B4-BE49-F238E27FC236}">
                            <a16:creationId xmlns:a16="http://schemas.microsoft.com/office/drawing/2014/main" id="{00000000-0008-0000-0000-0000C0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7315200" y="4542367"/>
                        <a:ext cx="7029450" cy="3306233"/>
                      </a:xfrm>
                      <a:custGeom>
                        <a:avLst/>
                        <a:gdLst>
                          <a:gd name="connsiteX0" fmla="*/ 1536700 w 7029450"/>
                          <a:gd name="connsiteY0" fmla="*/ 3293533 h 3306233"/>
                          <a:gd name="connsiteX1" fmla="*/ 304800 w 7029450"/>
                          <a:gd name="connsiteY1" fmla="*/ 1363133 h 3306233"/>
                          <a:gd name="connsiteX2" fmla="*/ 3365500 w 7029450"/>
                          <a:gd name="connsiteY2" fmla="*/ 29633 h 3306233"/>
                          <a:gd name="connsiteX3" fmla="*/ 6731000 w 7029450"/>
                          <a:gd name="connsiteY3" fmla="*/ 1540933 h 3306233"/>
                          <a:gd name="connsiteX4" fmla="*/ 5156200 w 7029450"/>
                          <a:gd name="connsiteY4" fmla="*/ 3306233 h 3306233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7029450" h="3306233">
                            <a:moveTo>
                              <a:pt x="1536700" y="3293533"/>
                            </a:moveTo>
                            <a:cubicBezTo>
                              <a:pt x="768350" y="2600324"/>
                              <a:pt x="0" y="1907116"/>
                              <a:pt x="304800" y="1363133"/>
                            </a:cubicBezTo>
                            <a:cubicBezTo>
                              <a:pt x="609600" y="819150"/>
                              <a:pt x="2294467" y="0"/>
                              <a:pt x="3365500" y="29633"/>
                            </a:cubicBezTo>
                            <a:cubicBezTo>
                              <a:pt x="4436533" y="59266"/>
                              <a:pt x="6432550" y="994833"/>
                              <a:pt x="6731000" y="1540933"/>
                            </a:cubicBezTo>
                            <a:cubicBezTo>
                              <a:pt x="7029450" y="2087033"/>
                              <a:pt x="5420783" y="3014133"/>
                              <a:pt x="5156200" y="3306233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193" name="192 Forma libre">
                        <a:extLst>
                          <a:ext uri="{FF2B5EF4-FFF2-40B4-BE49-F238E27FC236}">
                            <a16:creationId xmlns:a16="http://schemas.microsoft.com/office/drawing/2014/main" id="{00000000-0008-0000-0000-0000C1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111067" y="5312833"/>
                        <a:ext cx="5264150" cy="2396067"/>
                      </a:xfrm>
                      <a:custGeom>
                        <a:avLst/>
                        <a:gdLst>
                          <a:gd name="connsiteX0" fmla="*/ 855133 w 5264150"/>
                          <a:gd name="connsiteY0" fmla="*/ 2396067 h 2396067"/>
                          <a:gd name="connsiteX1" fmla="*/ 283633 w 5264150"/>
                          <a:gd name="connsiteY1" fmla="*/ 859367 h 2396067"/>
                          <a:gd name="connsiteX2" fmla="*/ 2556933 w 5264150"/>
                          <a:gd name="connsiteY2" fmla="*/ 21167 h 2396067"/>
                          <a:gd name="connsiteX3" fmla="*/ 4982633 w 5264150"/>
                          <a:gd name="connsiteY3" fmla="*/ 986367 h 2396067"/>
                          <a:gd name="connsiteX4" fmla="*/ 4246033 w 5264150"/>
                          <a:gd name="connsiteY4" fmla="*/ 2396067 h 2396067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5264150" h="2396067">
                            <a:moveTo>
                              <a:pt x="855133" y="2396067"/>
                            </a:moveTo>
                            <a:cubicBezTo>
                              <a:pt x="427566" y="1825625"/>
                              <a:pt x="0" y="1255184"/>
                              <a:pt x="283633" y="859367"/>
                            </a:cubicBezTo>
                            <a:cubicBezTo>
                              <a:pt x="567266" y="463550"/>
                              <a:pt x="1773766" y="0"/>
                              <a:pt x="2556933" y="21167"/>
                            </a:cubicBezTo>
                            <a:cubicBezTo>
                              <a:pt x="3340100" y="42334"/>
                              <a:pt x="4701116" y="590550"/>
                              <a:pt x="4982633" y="986367"/>
                            </a:cubicBezTo>
                            <a:cubicBezTo>
                              <a:pt x="5264150" y="1382184"/>
                              <a:pt x="4755091" y="1889125"/>
                              <a:pt x="4246033" y="2396067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01" name="200 Forma libre">
                        <a:extLst>
                          <a:ext uri="{FF2B5EF4-FFF2-40B4-BE49-F238E27FC236}">
                            <a16:creationId xmlns:a16="http://schemas.microsoft.com/office/drawing/2014/main" id="{00000000-0008-0000-0000-0000C9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296400" y="7048500"/>
                        <a:ext cx="2743200" cy="660400"/>
                      </a:xfrm>
                      <a:custGeom>
                        <a:avLst/>
                        <a:gdLst>
                          <a:gd name="connsiteX0" fmla="*/ 0 w 2743200"/>
                          <a:gd name="connsiteY0" fmla="*/ 660400 h 660400"/>
                          <a:gd name="connsiteX1" fmla="*/ 1371600 w 2743200"/>
                          <a:gd name="connsiteY1" fmla="*/ 0 h 660400"/>
                          <a:gd name="connsiteX2" fmla="*/ 2743200 w 2743200"/>
                          <a:gd name="connsiteY2" fmla="*/ 660400 h 6604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743200" h="660400">
                            <a:moveTo>
                              <a:pt x="0" y="660400"/>
                            </a:moveTo>
                            <a:cubicBezTo>
                              <a:pt x="457200" y="330200"/>
                              <a:pt x="914400" y="0"/>
                              <a:pt x="1371600" y="0"/>
                            </a:cubicBezTo>
                            <a:cubicBezTo>
                              <a:pt x="1828800" y="0"/>
                              <a:pt x="2518833" y="541867"/>
                              <a:pt x="2743200" y="66040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02" name="201 Forma libre">
                        <a:extLst>
                          <a:ext uri="{FF2B5EF4-FFF2-40B4-BE49-F238E27FC236}">
                            <a16:creationId xmlns:a16="http://schemas.microsoft.com/office/drawing/2014/main" id="{00000000-0008-0000-0000-0000CA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423400" y="7600950"/>
                        <a:ext cx="2463800" cy="247650"/>
                      </a:xfrm>
                      <a:custGeom>
                        <a:avLst/>
                        <a:gdLst>
                          <a:gd name="connsiteX0" fmla="*/ 0 w 2463800"/>
                          <a:gd name="connsiteY0" fmla="*/ 209550 h 247650"/>
                          <a:gd name="connsiteX1" fmla="*/ 1244600 w 2463800"/>
                          <a:gd name="connsiteY1" fmla="*/ 6350 h 247650"/>
                          <a:gd name="connsiteX2" fmla="*/ 2463800 w 2463800"/>
                          <a:gd name="connsiteY2" fmla="*/ 247650 h 24765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463800" h="247650">
                            <a:moveTo>
                              <a:pt x="0" y="209550"/>
                            </a:moveTo>
                            <a:cubicBezTo>
                              <a:pt x="416983" y="104775"/>
                              <a:pt x="833967" y="0"/>
                              <a:pt x="1244600" y="6350"/>
                            </a:cubicBezTo>
                            <a:cubicBezTo>
                              <a:pt x="1655233" y="12700"/>
                              <a:pt x="2059516" y="130175"/>
                              <a:pt x="2463800" y="24765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25" name="224 Forma libre">
                        <a:extLst>
                          <a:ext uri="{FF2B5EF4-FFF2-40B4-BE49-F238E27FC236}">
                            <a16:creationId xmlns:a16="http://schemas.microsoft.com/office/drawing/2014/main" id="{00000000-0008-0000-0000-0000E1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5308600" y="5689600"/>
                        <a:ext cx="3505200" cy="2235200"/>
                      </a:xfrm>
                      <a:custGeom>
                        <a:avLst/>
                        <a:gdLst>
                          <a:gd name="connsiteX0" fmla="*/ 3505200 w 3505200"/>
                          <a:gd name="connsiteY0" fmla="*/ 2235200 h 2235200"/>
                          <a:gd name="connsiteX1" fmla="*/ 749300 w 3505200"/>
                          <a:gd name="connsiteY1" fmla="*/ 1130300 h 2235200"/>
                          <a:gd name="connsiteX2" fmla="*/ 0 w 3505200"/>
                          <a:gd name="connsiteY2" fmla="*/ 0 h 22352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3505200" h="2235200">
                            <a:moveTo>
                              <a:pt x="3505200" y="2235200"/>
                            </a:moveTo>
                            <a:cubicBezTo>
                              <a:pt x="2419350" y="1869016"/>
                              <a:pt x="1333500" y="1502833"/>
                              <a:pt x="749300" y="1130300"/>
                            </a:cubicBezTo>
                            <a:cubicBezTo>
                              <a:pt x="165100" y="757767"/>
                              <a:pt x="82550" y="378883"/>
                              <a:pt x="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36" name="235 Forma libre">
                        <a:extLst>
                          <a:ext uri="{FF2B5EF4-FFF2-40B4-BE49-F238E27FC236}">
                            <a16:creationId xmlns:a16="http://schemas.microsoft.com/office/drawing/2014/main" id="{00000000-0008-0000-0000-0000EC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496800" y="5765800"/>
                        <a:ext cx="3492500" cy="2171700"/>
                      </a:xfrm>
                      <a:custGeom>
                        <a:avLst/>
                        <a:gdLst>
                          <a:gd name="connsiteX0" fmla="*/ 0 w 3492500"/>
                          <a:gd name="connsiteY0" fmla="*/ 2171700 h 2171700"/>
                          <a:gd name="connsiteX1" fmla="*/ 2743200 w 3492500"/>
                          <a:gd name="connsiteY1" fmla="*/ 1079500 h 2171700"/>
                          <a:gd name="connsiteX2" fmla="*/ 3492500 w 3492500"/>
                          <a:gd name="connsiteY2" fmla="*/ 0 h 21717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3492500" h="2171700">
                            <a:moveTo>
                              <a:pt x="0" y="2171700"/>
                            </a:moveTo>
                            <a:cubicBezTo>
                              <a:pt x="1080558" y="1806575"/>
                              <a:pt x="2161117" y="1441450"/>
                              <a:pt x="2743200" y="1079500"/>
                            </a:cubicBezTo>
                            <a:cubicBezTo>
                              <a:pt x="3325283" y="717550"/>
                              <a:pt x="3408891" y="358775"/>
                              <a:pt x="349250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38" name="237 Forma libre">
                        <a:extLst>
                          <a:ext uri="{FF2B5EF4-FFF2-40B4-BE49-F238E27FC236}">
                            <a16:creationId xmlns:a16="http://schemas.microsoft.com/office/drawing/2014/main" id="{00000000-0008-0000-0000-0000EE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131300" y="6261101"/>
                        <a:ext cx="3096682" cy="1397000"/>
                      </a:xfrm>
                      <a:custGeom>
                        <a:avLst/>
                        <a:gdLst>
                          <a:gd name="connsiteX0" fmla="*/ 0 w 3096683"/>
                          <a:gd name="connsiteY0" fmla="*/ 1397000 h 1397000"/>
                          <a:gd name="connsiteX1" fmla="*/ 279400 w 3096683"/>
                          <a:gd name="connsiteY1" fmla="*/ 406400 h 1397000"/>
                          <a:gd name="connsiteX2" fmla="*/ 1549400 w 3096683"/>
                          <a:gd name="connsiteY2" fmla="*/ 0 h 1397000"/>
                          <a:gd name="connsiteX3" fmla="*/ 2844800 w 3096683"/>
                          <a:gd name="connsiteY3" fmla="*/ 406400 h 1397000"/>
                          <a:gd name="connsiteX4" fmla="*/ 3060700 w 3096683"/>
                          <a:gd name="connsiteY4" fmla="*/ 1397000 h 13970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3096683" h="1397000">
                            <a:moveTo>
                              <a:pt x="0" y="1397000"/>
                            </a:moveTo>
                            <a:cubicBezTo>
                              <a:pt x="10583" y="1018116"/>
                              <a:pt x="21167" y="639233"/>
                              <a:pt x="279400" y="406400"/>
                            </a:cubicBezTo>
                            <a:cubicBezTo>
                              <a:pt x="537633" y="173567"/>
                              <a:pt x="1121833" y="0"/>
                              <a:pt x="1549400" y="0"/>
                            </a:cubicBezTo>
                            <a:cubicBezTo>
                              <a:pt x="1976967" y="0"/>
                              <a:pt x="2592917" y="173567"/>
                              <a:pt x="2844800" y="406400"/>
                            </a:cubicBezTo>
                            <a:cubicBezTo>
                              <a:pt x="3096683" y="639233"/>
                              <a:pt x="3078691" y="1018116"/>
                              <a:pt x="3060700" y="139700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  <xdr:grpSp>
                  <xdr:nvGrpSpPr>
                    <xdr:cNvPr id="240" name="239 Grupo">
                      <a:extLst>
                        <a:ext uri="{FF2B5EF4-FFF2-40B4-BE49-F238E27FC236}">
                          <a16:creationId xmlns:a16="http://schemas.microsoft.com/office/drawing/2014/main" id="{00000000-0008-0000-0000-0000F0000000}"/>
                        </a:ext>
                      </a:extLst>
                    </xdr:cNvPr>
                    <xdr:cNvGrpSpPr/>
                  </xdr:nvGrpSpPr>
                  <xdr:grpSpPr>
                    <a:xfrm rot="10800000">
                      <a:off x="5334000" y="8034867"/>
                      <a:ext cx="10680700" cy="3395133"/>
                      <a:chOff x="5308600" y="4542367"/>
                      <a:chExt cx="10680700" cy="3395133"/>
                    </a:xfrm>
                  </xdr:grpSpPr>
                  <xdr:sp macro="" textlink="">
                    <xdr:nvSpPr>
                      <xdr:cNvPr id="241" name="240 Forma libre">
                        <a:extLst>
                          <a:ext uri="{FF2B5EF4-FFF2-40B4-BE49-F238E27FC236}">
                            <a16:creationId xmlns:a16="http://schemas.microsoft.com/office/drawing/2014/main" id="{00000000-0008-0000-0000-0000F1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7315200" y="4542367"/>
                        <a:ext cx="7029450" cy="3306233"/>
                      </a:xfrm>
                      <a:custGeom>
                        <a:avLst/>
                        <a:gdLst>
                          <a:gd name="connsiteX0" fmla="*/ 1536700 w 7029450"/>
                          <a:gd name="connsiteY0" fmla="*/ 3293533 h 3306233"/>
                          <a:gd name="connsiteX1" fmla="*/ 304800 w 7029450"/>
                          <a:gd name="connsiteY1" fmla="*/ 1363133 h 3306233"/>
                          <a:gd name="connsiteX2" fmla="*/ 3365500 w 7029450"/>
                          <a:gd name="connsiteY2" fmla="*/ 29633 h 3306233"/>
                          <a:gd name="connsiteX3" fmla="*/ 6731000 w 7029450"/>
                          <a:gd name="connsiteY3" fmla="*/ 1540933 h 3306233"/>
                          <a:gd name="connsiteX4" fmla="*/ 5156200 w 7029450"/>
                          <a:gd name="connsiteY4" fmla="*/ 3306233 h 3306233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7029450" h="3306233">
                            <a:moveTo>
                              <a:pt x="1536700" y="3293533"/>
                            </a:moveTo>
                            <a:cubicBezTo>
                              <a:pt x="768350" y="2600324"/>
                              <a:pt x="0" y="1907116"/>
                              <a:pt x="304800" y="1363133"/>
                            </a:cubicBezTo>
                            <a:cubicBezTo>
                              <a:pt x="609600" y="819150"/>
                              <a:pt x="2294467" y="0"/>
                              <a:pt x="3365500" y="29633"/>
                            </a:cubicBezTo>
                            <a:cubicBezTo>
                              <a:pt x="4436533" y="59266"/>
                              <a:pt x="6432550" y="994833"/>
                              <a:pt x="6731000" y="1540933"/>
                            </a:cubicBezTo>
                            <a:cubicBezTo>
                              <a:pt x="7029450" y="2087033"/>
                              <a:pt x="5420783" y="3014133"/>
                              <a:pt x="5156200" y="3306233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2" name="241 Forma libre">
                        <a:extLst>
                          <a:ext uri="{FF2B5EF4-FFF2-40B4-BE49-F238E27FC236}">
                            <a16:creationId xmlns:a16="http://schemas.microsoft.com/office/drawing/2014/main" id="{00000000-0008-0000-0000-0000F2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111067" y="5312833"/>
                        <a:ext cx="5264150" cy="2396067"/>
                      </a:xfrm>
                      <a:custGeom>
                        <a:avLst/>
                        <a:gdLst>
                          <a:gd name="connsiteX0" fmla="*/ 855133 w 5264150"/>
                          <a:gd name="connsiteY0" fmla="*/ 2396067 h 2396067"/>
                          <a:gd name="connsiteX1" fmla="*/ 283633 w 5264150"/>
                          <a:gd name="connsiteY1" fmla="*/ 859367 h 2396067"/>
                          <a:gd name="connsiteX2" fmla="*/ 2556933 w 5264150"/>
                          <a:gd name="connsiteY2" fmla="*/ 21167 h 2396067"/>
                          <a:gd name="connsiteX3" fmla="*/ 4982633 w 5264150"/>
                          <a:gd name="connsiteY3" fmla="*/ 986367 h 2396067"/>
                          <a:gd name="connsiteX4" fmla="*/ 4246033 w 5264150"/>
                          <a:gd name="connsiteY4" fmla="*/ 2396067 h 2396067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5264150" h="2396067">
                            <a:moveTo>
                              <a:pt x="855133" y="2396067"/>
                            </a:moveTo>
                            <a:cubicBezTo>
                              <a:pt x="427566" y="1825625"/>
                              <a:pt x="0" y="1255184"/>
                              <a:pt x="283633" y="859367"/>
                            </a:cubicBezTo>
                            <a:cubicBezTo>
                              <a:pt x="567266" y="463550"/>
                              <a:pt x="1773766" y="0"/>
                              <a:pt x="2556933" y="21167"/>
                            </a:cubicBezTo>
                            <a:cubicBezTo>
                              <a:pt x="3340100" y="42334"/>
                              <a:pt x="4701116" y="590550"/>
                              <a:pt x="4982633" y="986367"/>
                            </a:cubicBezTo>
                            <a:cubicBezTo>
                              <a:pt x="5264150" y="1382184"/>
                              <a:pt x="4755091" y="1889125"/>
                              <a:pt x="4246033" y="2396067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3" name="242 Forma libre">
                        <a:extLst>
                          <a:ext uri="{FF2B5EF4-FFF2-40B4-BE49-F238E27FC236}">
                            <a16:creationId xmlns:a16="http://schemas.microsoft.com/office/drawing/2014/main" id="{00000000-0008-0000-0000-0000F3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296400" y="7048500"/>
                        <a:ext cx="2743200" cy="660400"/>
                      </a:xfrm>
                      <a:custGeom>
                        <a:avLst/>
                        <a:gdLst>
                          <a:gd name="connsiteX0" fmla="*/ 0 w 2743200"/>
                          <a:gd name="connsiteY0" fmla="*/ 660400 h 660400"/>
                          <a:gd name="connsiteX1" fmla="*/ 1371600 w 2743200"/>
                          <a:gd name="connsiteY1" fmla="*/ 0 h 660400"/>
                          <a:gd name="connsiteX2" fmla="*/ 2743200 w 2743200"/>
                          <a:gd name="connsiteY2" fmla="*/ 660400 h 6604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743200" h="660400">
                            <a:moveTo>
                              <a:pt x="0" y="660400"/>
                            </a:moveTo>
                            <a:cubicBezTo>
                              <a:pt x="457200" y="330200"/>
                              <a:pt x="914400" y="0"/>
                              <a:pt x="1371600" y="0"/>
                            </a:cubicBezTo>
                            <a:cubicBezTo>
                              <a:pt x="1828800" y="0"/>
                              <a:pt x="2518833" y="541867"/>
                              <a:pt x="2743200" y="66040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4" name="243 Forma libre">
                        <a:extLst>
                          <a:ext uri="{FF2B5EF4-FFF2-40B4-BE49-F238E27FC236}">
                            <a16:creationId xmlns:a16="http://schemas.microsoft.com/office/drawing/2014/main" id="{00000000-0008-0000-0000-0000F4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423400" y="7600950"/>
                        <a:ext cx="2463800" cy="247650"/>
                      </a:xfrm>
                      <a:custGeom>
                        <a:avLst/>
                        <a:gdLst>
                          <a:gd name="connsiteX0" fmla="*/ 0 w 2463800"/>
                          <a:gd name="connsiteY0" fmla="*/ 209550 h 247650"/>
                          <a:gd name="connsiteX1" fmla="*/ 1244600 w 2463800"/>
                          <a:gd name="connsiteY1" fmla="*/ 6350 h 247650"/>
                          <a:gd name="connsiteX2" fmla="*/ 2463800 w 2463800"/>
                          <a:gd name="connsiteY2" fmla="*/ 247650 h 24765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2463800" h="247650">
                            <a:moveTo>
                              <a:pt x="0" y="209550"/>
                            </a:moveTo>
                            <a:cubicBezTo>
                              <a:pt x="416983" y="104775"/>
                              <a:pt x="833967" y="0"/>
                              <a:pt x="1244600" y="6350"/>
                            </a:cubicBezTo>
                            <a:cubicBezTo>
                              <a:pt x="1655233" y="12700"/>
                              <a:pt x="2059516" y="130175"/>
                              <a:pt x="2463800" y="24765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5" name="244 Forma libre">
                        <a:extLst>
                          <a:ext uri="{FF2B5EF4-FFF2-40B4-BE49-F238E27FC236}">
                            <a16:creationId xmlns:a16="http://schemas.microsoft.com/office/drawing/2014/main" id="{00000000-0008-0000-0000-0000F5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5308600" y="5689600"/>
                        <a:ext cx="3505200" cy="2235200"/>
                      </a:xfrm>
                      <a:custGeom>
                        <a:avLst/>
                        <a:gdLst>
                          <a:gd name="connsiteX0" fmla="*/ 3505200 w 3505200"/>
                          <a:gd name="connsiteY0" fmla="*/ 2235200 h 2235200"/>
                          <a:gd name="connsiteX1" fmla="*/ 749300 w 3505200"/>
                          <a:gd name="connsiteY1" fmla="*/ 1130300 h 2235200"/>
                          <a:gd name="connsiteX2" fmla="*/ 0 w 3505200"/>
                          <a:gd name="connsiteY2" fmla="*/ 0 h 22352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3505200" h="2235200">
                            <a:moveTo>
                              <a:pt x="3505200" y="2235200"/>
                            </a:moveTo>
                            <a:cubicBezTo>
                              <a:pt x="2419350" y="1869016"/>
                              <a:pt x="1333500" y="1502833"/>
                              <a:pt x="749300" y="1130300"/>
                            </a:cubicBezTo>
                            <a:cubicBezTo>
                              <a:pt x="165100" y="757767"/>
                              <a:pt x="82550" y="378883"/>
                              <a:pt x="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6" name="245 Forma libre">
                        <a:extLst>
                          <a:ext uri="{FF2B5EF4-FFF2-40B4-BE49-F238E27FC236}">
                            <a16:creationId xmlns:a16="http://schemas.microsoft.com/office/drawing/2014/main" id="{00000000-0008-0000-0000-0000F6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496800" y="5765800"/>
                        <a:ext cx="3492500" cy="2171700"/>
                      </a:xfrm>
                      <a:custGeom>
                        <a:avLst/>
                        <a:gdLst>
                          <a:gd name="connsiteX0" fmla="*/ 0 w 3492500"/>
                          <a:gd name="connsiteY0" fmla="*/ 2171700 h 2171700"/>
                          <a:gd name="connsiteX1" fmla="*/ 2743200 w 3492500"/>
                          <a:gd name="connsiteY1" fmla="*/ 1079500 h 2171700"/>
                          <a:gd name="connsiteX2" fmla="*/ 3492500 w 3492500"/>
                          <a:gd name="connsiteY2" fmla="*/ 0 h 21717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</a:cxnLst>
                        <a:rect l="l" t="t" r="r" b="b"/>
                        <a:pathLst>
                          <a:path w="3492500" h="2171700">
                            <a:moveTo>
                              <a:pt x="0" y="2171700"/>
                            </a:moveTo>
                            <a:cubicBezTo>
                              <a:pt x="1080558" y="1806575"/>
                              <a:pt x="2161117" y="1441450"/>
                              <a:pt x="2743200" y="1079500"/>
                            </a:cubicBezTo>
                            <a:cubicBezTo>
                              <a:pt x="3325283" y="717550"/>
                              <a:pt x="3408891" y="358775"/>
                              <a:pt x="3492500" y="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  <xdr:sp macro="" textlink="">
                    <xdr:nvSpPr>
                      <xdr:cNvPr id="247" name="246 Forma libre">
                        <a:extLst>
                          <a:ext uri="{FF2B5EF4-FFF2-40B4-BE49-F238E27FC236}">
                            <a16:creationId xmlns:a16="http://schemas.microsoft.com/office/drawing/2014/main" id="{00000000-0008-0000-0000-0000F7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9131300" y="6261100"/>
                        <a:ext cx="3096683" cy="1397000"/>
                      </a:xfrm>
                      <a:custGeom>
                        <a:avLst/>
                        <a:gdLst>
                          <a:gd name="connsiteX0" fmla="*/ 0 w 3096683"/>
                          <a:gd name="connsiteY0" fmla="*/ 1397000 h 1397000"/>
                          <a:gd name="connsiteX1" fmla="*/ 279400 w 3096683"/>
                          <a:gd name="connsiteY1" fmla="*/ 406400 h 1397000"/>
                          <a:gd name="connsiteX2" fmla="*/ 1549400 w 3096683"/>
                          <a:gd name="connsiteY2" fmla="*/ 0 h 1397000"/>
                          <a:gd name="connsiteX3" fmla="*/ 2844800 w 3096683"/>
                          <a:gd name="connsiteY3" fmla="*/ 406400 h 1397000"/>
                          <a:gd name="connsiteX4" fmla="*/ 3060700 w 3096683"/>
                          <a:gd name="connsiteY4" fmla="*/ 1397000 h 1397000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  <a:cxn ang="0">
                            <a:pos x="connsiteX4" y="connsiteY4"/>
                          </a:cxn>
                        </a:cxnLst>
                        <a:rect l="l" t="t" r="r" b="b"/>
                        <a:pathLst>
                          <a:path w="3096683" h="1397000">
                            <a:moveTo>
                              <a:pt x="0" y="1397000"/>
                            </a:moveTo>
                            <a:cubicBezTo>
                              <a:pt x="10583" y="1018116"/>
                              <a:pt x="21167" y="639233"/>
                              <a:pt x="279400" y="406400"/>
                            </a:cubicBezTo>
                            <a:cubicBezTo>
                              <a:pt x="537633" y="173567"/>
                              <a:pt x="1121833" y="0"/>
                              <a:pt x="1549400" y="0"/>
                            </a:cubicBezTo>
                            <a:cubicBezTo>
                              <a:pt x="1976967" y="0"/>
                              <a:pt x="2592917" y="173567"/>
                              <a:pt x="2844800" y="406400"/>
                            </a:cubicBezTo>
                            <a:cubicBezTo>
                              <a:pt x="3096683" y="639233"/>
                              <a:pt x="3078691" y="1018116"/>
                              <a:pt x="3060700" y="1397000"/>
                            </a:cubicBezTo>
                          </a:path>
                        </a:pathLst>
                      </a:custGeom>
                      <a:ln w="2540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prstDash val="lg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</xdr:grpSp>
            </xdr:grpSp>
            <xdr:grpSp>
              <xdr:nvGrpSpPr>
                <xdr:cNvPr id="257" name="256 Grupo">
                  <a:extLst>
                    <a:ext uri="{FF2B5EF4-FFF2-40B4-BE49-F238E27FC236}">
                      <a16:creationId xmlns:a16="http://schemas.microsoft.com/office/drawing/2014/main" id="{00000000-0008-0000-0000-000001010000}"/>
                    </a:ext>
                  </a:extLst>
                </xdr:cNvPr>
                <xdr:cNvGrpSpPr/>
              </xdr:nvGrpSpPr>
              <xdr:grpSpPr>
                <a:xfrm>
                  <a:off x="8813800" y="7670800"/>
                  <a:ext cx="3694131" cy="648000"/>
                  <a:chOff x="8813800" y="7670800"/>
                  <a:chExt cx="3694131" cy="648000"/>
                </a:xfrm>
              </xdr:grpSpPr>
              <xdr:sp macro="" textlink="">
                <xdr:nvSpPr>
                  <xdr:cNvPr id="160" name="159 Elipse">
                    <a:extLst>
                      <a:ext uri="{FF2B5EF4-FFF2-40B4-BE49-F238E27FC236}">
                        <a16:creationId xmlns:a16="http://schemas.microsoft.com/office/drawing/2014/main" id="{00000000-0008-0000-0000-0000A0000000}"/>
                      </a:ext>
                    </a:extLst>
                  </xdr:cNvPr>
                  <xdr:cNvSpPr/>
                </xdr:nvSpPr>
                <xdr:spPr>
                  <a:xfrm>
                    <a:off x="8813800" y="7670800"/>
                    <a:ext cx="646131" cy="648000"/>
                  </a:xfrm>
                  <a:prstGeom prst="ellipse">
                    <a:avLst/>
                  </a:prstGeom>
                  <a:solidFill>
                    <a:srgbClr val="FF0000">
                      <a:alpha val="25000"/>
                    </a:srgbClr>
                  </a:solidFill>
                  <a:ln w="25400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  <xdr:sp macro="" textlink="">
                <xdr:nvSpPr>
                  <xdr:cNvPr id="182" name="181 Elipse">
                    <a:extLst>
                      <a:ext uri="{FF2B5EF4-FFF2-40B4-BE49-F238E27FC236}">
                        <a16:creationId xmlns:a16="http://schemas.microsoft.com/office/drawing/2014/main" id="{00000000-0008-0000-0000-0000B6000000}"/>
                      </a:ext>
                    </a:extLst>
                  </xdr:cNvPr>
                  <xdr:cNvSpPr/>
                </xdr:nvSpPr>
                <xdr:spPr>
                  <a:xfrm>
                    <a:off x="11861800" y="7670800"/>
                    <a:ext cx="646131" cy="648000"/>
                  </a:xfrm>
                  <a:prstGeom prst="ellipse">
                    <a:avLst/>
                  </a:prstGeom>
                  <a:solidFill>
                    <a:schemeClr val="tx2">
                      <a:lumMod val="60000"/>
                      <a:lumOff val="40000"/>
                      <a:alpha val="25000"/>
                    </a:schemeClr>
                  </a:solidFill>
                  <a:ln w="25400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solid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</xdr:grpSp>
          </xdr:grpSp>
          <xdr:grpSp>
            <xdr:nvGrpSpPr>
              <xdr:cNvPr id="256" name="255 Grupo">
                <a:extLst>
                  <a:ext uri="{FF2B5EF4-FFF2-40B4-BE49-F238E27FC236}">
                    <a16:creationId xmlns:a16="http://schemas.microsoft.com/office/drawing/2014/main" id="{00000000-0008-0000-0000-000000010000}"/>
                  </a:ext>
                </a:extLst>
              </xdr:cNvPr>
              <xdr:cNvGrpSpPr/>
            </xdr:nvGrpSpPr>
            <xdr:grpSpPr>
              <a:xfrm>
                <a:off x="4572000" y="4191000"/>
                <a:ext cx="12204700" cy="7624763"/>
                <a:chOff x="4559300" y="4191000"/>
                <a:chExt cx="12204700" cy="7624763"/>
              </a:xfrm>
            </xdr:grpSpPr>
            <xdr:cxnSp macro="">
              <xdr:nvCxnSpPr>
                <xdr:cNvPr id="250" name="249 Conector recto">
                  <a:extLst>
                    <a:ext uri="{FF2B5EF4-FFF2-40B4-BE49-F238E27FC236}">
                      <a16:creationId xmlns:a16="http://schemas.microsoft.com/office/drawing/2014/main" id="{00000000-0008-0000-0000-0000FA000000}"/>
                    </a:ext>
                  </a:extLst>
                </xdr:cNvPr>
                <xdr:cNvCxnSpPr/>
              </xdr:nvCxnSpPr>
              <xdr:spPr>
                <a:xfrm flipV="1">
                  <a:off x="4559300" y="7988300"/>
                  <a:ext cx="12204700" cy="1270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lgDashDot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2" name="251 Conector recto">
                  <a:extLst>
                    <a:ext uri="{FF2B5EF4-FFF2-40B4-BE49-F238E27FC236}">
                      <a16:creationId xmlns:a16="http://schemas.microsoft.com/office/drawing/2014/main" id="{00000000-0008-0000-0000-0000FC000000}"/>
                    </a:ext>
                  </a:extLst>
                </xdr:cNvPr>
                <xdr:cNvCxnSpPr/>
              </xdr:nvCxnSpPr>
              <xdr:spPr>
                <a:xfrm flipH="1">
                  <a:off x="10668000" y="4191000"/>
                  <a:ext cx="4763" cy="7624763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lgDashDot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151" name="150 Grupo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GrpSpPr/>
          </xdr:nvGrpSpPr>
          <xdr:grpSpPr>
            <a:xfrm>
              <a:off x="8341240" y="6338270"/>
              <a:ext cx="1736210" cy="1096704"/>
              <a:chOff x="8341240" y="9691070"/>
              <a:chExt cx="1736210" cy="1096704"/>
            </a:xfrm>
          </xdr:grpSpPr>
          <xdr:grpSp>
            <xdr:nvGrpSpPr>
              <xdr:cNvPr id="143" name="142 Grupo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GrpSpPr/>
            </xdr:nvGrpSpPr>
            <xdr:grpSpPr>
              <a:xfrm>
                <a:off x="8341240" y="9937734"/>
                <a:ext cx="1577225" cy="850040"/>
                <a:chOff x="9910763" y="6276975"/>
                <a:chExt cx="3043237" cy="1538289"/>
              </a:xfrm>
            </xdr:grpSpPr>
            <xdr:cxnSp macro="">
              <xdr:nvCxnSpPr>
                <xdr:cNvPr id="133" name="132 Conector recto de flecha">
                  <a:extLst>
                    <a:ext uri="{FF2B5EF4-FFF2-40B4-BE49-F238E27FC236}">
                      <a16:creationId xmlns:a16="http://schemas.microsoft.com/office/drawing/2014/main" id="{00000000-0008-0000-0000-000085000000}"/>
                    </a:ext>
                  </a:extLst>
                </xdr:cNvPr>
                <xdr:cNvCxnSpPr/>
              </xdr:nvCxnSpPr>
              <xdr:spPr>
                <a:xfrm flipV="1">
                  <a:off x="11430000" y="6291263"/>
                  <a:ext cx="771525" cy="1519237"/>
                </a:xfrm>
                <a:prstGeom prst="straightConnector1">
                  <a:avLst/>
                </a:prstGeom>
                <a:ln w="25400">
                  <a:solidFill>
                    <a:schemeClr val="tx1"/>
                  </a:solidFill>
                  <a:prstDash val="solid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0" name="139 Conector recto de flecha">
                  <a:extLst>
                    <a:ext uri="{FF2B5EF4-FFF2-40B4-BE49-F238E27FC236}">
                      <a16:creationId xmlns:a16="http://schemas.microsoft.com/office/drawing/2014/main" id="{00000000-0008-0000-0000-00008C000000}"/>
                    </a:ext>
                  </a:extLst>
                </xdr:cNvPr>
                <xdr:cNvCxnSpPr/>
              </xdr:nvCxnSpPr>
              <xdr:spPr>
                <a:xfrm flipV="1">
                  <a:off x="9910763" y="6286500"/>
                  <a:ext cx="2281237" cy="1519238"/>
                </a:xfrm>
                <a:prstGeom prst="straightConnector1">
                  <a:avLst/>
                </a:prstGeom>
                <a:ln w="25400">
                  <a:solidFill>
                    <a:schemeClr val="tx1"/>
                  </a:solidFill>
                  <a:prstDash val="dash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2" name="141 Conector recto de flecha">
                  <a:extLst>
                    <a:ext uri="{FF2B5EF4-FFF2-40B4-BE49-F238E27FC236}">
                      <a16:creationId xmlns:a16="http://schemas.microsoft.com/office/drawing/2014/main" id="{00000000-0008-0000-0000-00008E000000}"/>
                    </a:ext>
                  </a:extLst>
                </xdr:cNvPr>
                <xdr:cNvCxnSpPr/>
              </xdr:nvCxnSpPr>
              <xdr:spPr>
                <a:xfrm flipH="1" flipV="1">
                  <a:off x="12201525" y="6276975"/>
                  <a:ext cx="752475" cy="1538289"/>
                </a:xfrm>
                <a:prstGeom prst="straightConnector1">
                  <a:avLst/>
                </a:prstGeom>
                <a:ln w="25400">
                  <a:solidFill>
                    <a:schemeClr val="tx1"/>
                  </a:solidFill>
                  <a:prstDash val="dash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0" name="149 Grupo">
                <a:extLst>
                  <a:ext uri="{FF2B5EF4-FFF2-40B4-BE49-F238E27FC236}">
                    <a16:creationId xmlns:a16="http://schemas.microsoft.com/office/drawing/2014/main" id="{00000000-0008-0000-0000-000096000000}"/>
                  </a:ext>
                </a:extLst>
              </xdr:cNvPr>
              <xdr:cNvGrpSpPr/>
            </xdr:nvGrpSpPr>
            <xdr:grpSpPr>
              <a:xfrm>
                <a:off x="9114769" y="9691070"/>
                <a:ext cx="962681" cy="843579"/>
                <a:chOff x="10486369" y="9748221"/>
                <a:chExt cx="750407" cy="657948"/>
              </a:xfrm>
            </xdr:grpSpPr>
            <xdr:grpSp>
              <xdr:nvGrpSpPr>
                <xdr:cNvPr id="163" name="162 Grupo">
                  <a:extLst>
                    <a:ext uri="{FF2B5EF4-FFF2-40B4-BE49-F238E27FC236}">
                      <a16:creationId xmlns:a16="http://schemas.microsoft.com/office/drawing/2014/main" id="{00000000-0008-0000-0000-0000A3000000}"/>
                    </a:ext>
                  </a:extLst>
                </xdr:cNvPr>
                <xdr:cNvGrpSpPr/>
              </xdr:nvGrpSpPr>
              <xdr:grpSpPr>
                <a:xfrm>
                  <a:off x="10799892" y="9748221"/>
                  <a:ext cx="436884" cy="534266"/>
                  <a:chOff x="12192000" y="5934019"/>
                  <a:chExt cx="842963" cy="966844"/>
                </a:xfrm>
              </xdr:grpSpPr>
              <xdr:cxnSp macro="">
                <xdr:nvCxnSpPr>
                  <xdr:cNvPr id="145" name="144 Conector recto de flecha">
                    <a:extLst>
                      <a:ext uri="{FF2B5EF4-FFF2-40B4-BE49-F238E27FC236}">
                        <a16:creationId xmlns:a16="http://schemas.microsoft.com/office/drawing/2014/main" id="{00000000-0008-0000-0000-000091000000}"/>
                      </a:ext>
                    </a:extLst>
                  </xdr:cNvPr>
                  <xdr:cNvCxnSpPr/>
                </xdr:nvCxnSpPr>
                <xdr:spPr>
                  <a:xfrm flipV="1">
                    <a:off x="12196771" y="5934019"/>
                    <a:ext cx="523952" cy="352476"/>
                  </a:xfrm>
                  <a:prstGeom prst="straightConnector1">
                    <a:avLst/>
                  </a:prstGeom>
                  <a:ln w="25400">
                    <a:solidFill>
                      <a:srgbClr val="0070C0"/>
                    </a:solidFill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55" name="154 Conector recto de flecha">
                    <a:extLst>
                      <a:ext uri="{FF2B5EF4-FFF2-40B4-BE49-F238E27FC236}">
                        <a16:creationId xmlns:a16="http://schemas.microsoft.com/office/drawing/2014/main" id="{00000000-0008-0000-0000-00009B000000}"/>
                      </a:ext>
                    </a:extLst>
                  </xdr:cNvPr>
                  <xdr:cNvCxnSpPr/>
                </xdr:nvCxnSpPr>
                <xdr:spPr>
                  <a:xfrm>
                    <a:off x="12196763" y="6281738"/>
                    <a:ext cx="314325" cy="619125"/>
                  </a:xfrm>
                  <a:prstGeom prst="straightConnector1">
                    <a:avLst/>
                  </a:prstGeom>
                  <a:ln w="25400">
                    <a:solidFill>
                      <a:srgbClr val="0070C0"/>
                    </a:solidFill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1" name="160 Conector recto de flecha">
                    <a:extLst>
                      <a:ext uri="{FF2B5EF4-FFF2-40B4-BE49-F238E27FC236}">
                        <a16:creationId xmlns:a16="http://schemas.microsoft.com/office/drawing/2014/main" id="{00000000-0008-0000-0000-0000A1000000}"/>
                      </a:ext>
                    </a:extLst>
                  </xdr:cNvPr>
                  <xdr:cNvCxnSpPr/>
                </xdr:nvCxnSpPr>
                <xdr:spPr>
                  <a:xfrm>
                    <a:off x="12192000" y="6286500"/>
                    <a:ext cx="842963" cy="266700"/>
                  </a:xfrm>
                  <a:prstGeom prst="straightConnector1">
                    <a:avLst/>
                  </a:prstGeom>
                  <a:ln w="25400">
                    <a:solidFill>
                      <a:srgbClr val="0070C0"/>
                    </a:solidFill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64" name="163 Grupo">
                  <a:extLst>
                    <a:ext uri="{FF2B5EF4-FFF2-40B4-BE49-F238E27FC236}">
                      <a16:creationId xmlns:a16="http://schemas.microsoft.com/office/drawing/2014/main" id="{00000000-0008-0000-0000-0000A4000000}"/>
                    </a:ext>
                  </a:extLst>
                </xdr:cNvPr>
                <xdr:cNvGrpSpPr/>
              </xdr:nvGrpSpPr>
              <xdr:grpSpPr>
                <a:xfrm rot="5400000">
                  <a:off x="10504007" y="9922720"/>
                  <a:ext cx="465811" cy="501088"/>
                  <a:chOff x="12192000" y="5934019"/>
                  <a:chExt cx="842963" cy="966844"/>
                </a:xfrm>
              </xdr:grpSpPr>
              <xdr:cxnSp macro="">
                <xdr:nvCxnSpPr>
                  <xdr:cNvPr id="165" name="164 Conector recto de flecha">
                    <a:extLst>
                      <a:ext uri="{FF2B5EF4-FFF2-40B4-BE49-F238E27FC236}">
                        <a16:creationId xmlns:a16="http://schemas.microsoft.com/office/drawing/2014/main" id="{00000000-0008-0000-0000-0000A5000000}"/>
                      </a:ext>
                    </a:extLst>
                  </xdr:cNvPr>
                  <xdr:cNvCxnSpPr/>
                </xdr:nvCxnSpPr>
                <xdr:spPr>
                  <a:xfrm flipV="1">
                    <a:off x="12196771" y="5934019"/>
                    <a:ext cx="523952" cy="352476"/>
                  </a:xfrm>
                  <a:prstGeom prst="straightConnector1">
                    <a:avLst/>
                  </a:prstGeom>
                  <a:ln w="25400">
                    <a:solidFill>
                      <a:srgbClr val="00B050"/>
                    </a:solidFill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6" name="165 Conector recto de flecha">
                    <a:extLst>
                      <a:ext uri="{FF2B5EF4-FFF2-40B4-BE49-F238E27FC236}">
                        <a16:creationId xmlns:a16="http://schemas.microsoft.com/office/drawing/2014/main" id="{00000000-0008-0000-0000-0000A6000000}"/>
                      </a:ext>
                    </a:extLst>
                  </xdr:cNvPr>
                  <xdr:cNvCxnSpPr/>
                </xdr:nvCxnSpPr>
                <xdr:spPr>
                  <a:xfrm>
                    <a:off x="12196763" y="6281738"/>
                    <a:ext cx="314325" cy="619125"/>
                  </a:xfrm>
                  <a:prstGeom prst="straightConnector1">
                    <a:avLst/>
                  </a:prstGeom>
                  <a:ln w="25400">
                    <a:solidFill>
                      <a:srgbClr val="00B050"/>
                    </a:solidFill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7" name="166 Conector recto de flecha">
                    <a:extLst>
                      <a:ext uri="{FF2B5EF4-FFF2-40B4-BE49-F238E27FC236}">
                        <a16:creationId xmlns:a16="http://schemas.microsoft.com/office/drawing/2014/main" id="{00000000-0008-0000-0000-0000A7000000}"/>
                      </a:ext>
                    </a:extLst>
                  </xdr:cNvPr>
                  <xdr:cNvCxnSpPr/>
                </xdr:nvCxnSpPr>
                <xdr:spPr>
                  <a:xfrm>
                    <a:off x="12192000" y="6286500"/>
                    <a:ext cx="842963" cy="266700"/>
                  </a:xfrm>
                  <a:prstGeom prst="straightConnector1">
                    <a:avLst/>
                  </a:prstGeom>
                  <a:ln w="25400">
                    <a:solidFill>
                      <a:srgbClr val="00B050"/>
                    </a:solidFill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  <xdr:sp macro="" textlink="">
        <xdr:nvSpPr>
          <xdr:cNvPr id="153" name="152 CuadroTexto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>
          <a:xfrm>
            <a:off x="7753350" y="6276975"/>
            <a:ext cx="3143250" cy="17240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	                    </a:t>
            </a:r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P</a:t>
            </a:r>
          </a:p>
          <a:p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		         E</a:t>
            </a:r>
          </a:p>
          <a:p>
            <a:endParaRPr lang="es-ES" sz="14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                  r</a:t>
            </a:r>
            <a:r>
              <a:rPr lang="es-ES" sz="1000" b="1" i="1">
                <a:latin typeface="Times New Roman" pitchFamily="18" charset="0"/>
                <a:cs typeface="Times New Roman" pitchFamily="18" charset="0"/>
              </a:rPr>
              <a:t>1          </a:t>
            </a:r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  r             r</a:t>
            </a:r>
            <a:r>
              <a:rPr lang="es-ES" sz="1000" b="1" i="1">
                <a:latin typeface="Times New Roman" pitchFamily="18" charset="0"/>
                <a:cs typeface="Times New Roman" pitchFamily="18" charset="0"/>
              </a:rPr>
              <a:t>2</a:t>
            </a:r>
            <a:endParaRPr lang="es-ES" sz="14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	              H</a:t>
            </a:r>
          </a:p>
          <a:p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        +		    -- </a:t>
            </a:r>
          </a:p>
          <a:p>
            <a:endParaRPr lang="es-ES" sz="14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400" b="1" i="1">
                <a:latin typeface="Times New Roman" pitchFamily="18" charset="0"/>
                <a:cs typeface="Times New Roman" pitchFamily="18" charset="0"/>
              </a:rPr>
              <a:t>	  d  =  2a	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76200</xdr:rowOff>
        </xdr:from>
        <xdr:to>
          <xdr:col>12</xdr:col>
          <xdr:colOff>552450</xdr:colOff>
          <xdr:row>3</xdr:row>
          <xdr:rowOff>57150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6</xdr:row>
          <xdr:rowOff>19050</xdr:rowOff>
        </xdr:from>
        <xdr:to>
          <xdr:col>21</xdr:col>
          <xdr:colOff>571500</xdr:colOff>
          <xdr:row>7</xdr:row>
          <xdr:rowOff>28575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504825</xdr:colOff>
          <xdr:row>1</xdr:row>
          <xdr:rowOff>57150</xdr:rowOff>
        </xdr:from>
        <xdr:to>
          <xdr:col>22</xdr:col>
          <xdr:colOff>0</xdr:colOff>
          <xdr:row>3</xdr:row>
          <xdr:rowOff>104775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257175</xdr:colOff>
          <xdr:row>6</xdr:row>
          <xdr:rowOff>9525</xdr:rowOff>
        </xdr:from>
        <xdr:to>
          <xdr:col>22</xdr:col>
          <xdr:colOff>647700</xdr:colOff>
          <xdr:row>7</xdr:row>
          <xdr:rowOff>19050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12</xdr:row>
          <xdr:rowOff>180975</xdr:rowOff>
        </xdr:from>
        <xdr:to>
          <xdr:col>6</xdr:col>
          <xdr:colOff>666750</xdr:colOff>
          <xdr:row>15</xdr:row>
          <xdr:rowOff>95250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28575</xdr:colOff>
      <xdr:row>14</xdr:row>
      <xdr:rowOff>38099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62000" y="0"/>
          <a:ext cx="3076575" cy="2705099"/>
          <a:chOff x="4562475" y="3371850"/>
          <a:chExt cx="3076575" cy="2705099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4562475" y="3371850"/>
            <a:ext cx="3076575" cy="22955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                     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y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x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  <a:r>
              <a:rPr lang="es-ES" sz="1100" b="0" i="0">
                <a:latin typeface="+mn-lt"/>
                <a:cs typeface="Times New Roman" pitchFamily="18" charset="0"/>
              </a:rPr>
              <a:t> 10                          30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	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4" name="60 Grup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4572000" y="3409950"/>
            <a:ext cx="3052763" cy="2666999"/>
            <a:chOff x="4572000" y="4069864"/>
            <a:chExt cx="3052763" cy="2290762"/>
          </a:xfrm>
        </xdr:grpSpPr>
        <xdr:grpSp>
          <xdr:nvGrpSpPr>
            <xdr:cNvPr id="5" name="26 Grupo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572000" y="4069864"/>
              <a:ext cx="3052763" cy="2290762"/>
              <a:chOff x="4572000" y="2269639"/>
              <a:chExt cx="3052763" cy="2290762"/>
            </a:xfrm>
          </xdr:grpSpPr>
          <xdr:grpSp>
            <xdr:nvGrpSpPr>
              <xdr:cNvPr id="13" name="24 Grupo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4572000" y="2269639"/>
                <a:ext cx="3052763" cy="2290762"/>
                <a:chOff x="4572000" y="2269639"/>
                <a:chExt cx="3052763" cy="2290762"/>
              </a:xfrm>
            </xdr:grpSpPr>
            <xdr:grpSp>
              <xdr:nvGrpSpPr>
                <xdr:cNvPr id="17" name="22 Grupo">
                  <a:extLst>
                    <a:ext uri="{FF2B5EF4-FFF2-40B4-BE49-F238E27FC236}">
                      <a16:creationId xmlns:a16="http://schemas.microsoft.com/office/drawing/2014/main" id="{00000000-0008-0000-0100-000011000000}"/>
                    </a:ext>
                  </a:extLst>
                </xdr:cNvPr>
                <xdr:cNvGrpSpPr/>
              </xdr:nvGrpSpPr>
              <xdr:grpSpPr>
                <a:xfrm>
                  <a:off x="4572000" y="2269639"/>
                  <a:ext cx="3052763" cy="2290762"/>
                  <a:chOff x="4572000" y="2269639"/>
                  <a:chExt cx="3052763" cy="2290762"/>
                </a:xfrm>
              </xdr:grpSpPr>
              <xdr:cxnSp macro="">
                <xdr:nvCxnSpPr>
                  <xdr:cNvPr id="21" name="17 Conector recto">
                    <a:extLst>
                      <a:ext uri="{FF2B5EF4-FFF2-40B4-BE49-F238E27FC236}">
                        <a16:creationId xmlns:a16="http://schemas.microsoft.com/office/drawing/2014/main" id="{00000000-0008-0000-0100-000015000000}"/>
                      </a:ext>
                    </a:extLst>
                  </xdr:cNvPr>
                  <xdr:cNvCxnSpPr/>
                </xdr:nvCxnSpPr>
                <xdr:spPr>
                  <a:xfrm flipH="1">
                    <a:off x="6086475" y="2269639"/>
                    <a:ext cx="1" cy="2290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" name="21 Conector recto">
                    <a:extLst>
                      <a:ext uri="{FF2B5EF4-FFF2-40B4-BE49-F238E27FC236}">
                        <a16:creationId xmlns:a16="http://schemas.microsoft.com/office/drawing/2014/main" id="{00000000-0008-0000-0100-000016000000}"/>
                      </a:ext>
                    </a:extLst>
                  </xdr:cNvPr>
                  <xdr:cNvCxnSpPr/>
                </xdr:nvCxnSpPr>
                <xdr:spPr>
                  <a:xfrm>
                    <a:off x="4572000" y="3407876"/>
                    <a:ext cx="3052763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8" name="23 Grupo">
                  <a:extLst>
                    <a:ext uri="{FF2B5EF4-FFF2-40B4-BE49-F238E27FC236}">
                      <a16:creationId xmlns:a16="http://schemas.microsoft.com/office/drawing/2014/main" id="{00000000-0008-0000-0100-000012000000}"/>
                    </a:ext>
                  </a:extLst>
                </xdr:cNvPr>
                <xdr:cNvGrpSpPr/>
              </xdr:nvGrpSpPr>
              <xdr:grpSpPr>
                <a:xfrm>
                  <a:off x="5557780" y="3043237"/>
                  <a:ext cx="1081186" cy="776272"/>
                  <a:chOff x="5557780" y="3043237"/>
                  <a:chExt cx="1081186" cy="776272"/>
                </a:xfrm>
              </xdr:grpSpPr>
              <xdr:cxnSp macro="">
                <xdr:nvCxnSpPr>
                  <xdr:cNvPr id="19" name="18 Conector recto">
                    <a:extLst>
                      <a:ext uri="{FF2B5EF4-FFF2-40B4-BE49-F238E27FC236}">
                        <a16:creationId xmlns:a16="http://schemas.microsoft.com/office/drawing/2014/main" id="{00000000-0008-0000-0100-000013000000}"/>
                      </a:ext>
                    </a:extLst>
                  </xdr:cNvPr>
                  <xdr:cNvCxnSpPr/>
                </xdr:nvCxnSpPr>
                <xdr:spPr>
                  <a:xfrm>
                    <a:off x="5557780" y="3043237"/>
                    <a:ext cx="1" cy="771525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" name="12 Conector recto">
                    <a:extLst>
                      <a:ext uri="{FF2B5EF4-FFF2-40B4-BE49-F238E27FC236}">
                        <a16:creationId xmlns:a16="http://schemas.microsoft.com/office/drawing/2014/main" id="{00000000-0008-0000-0100-000014000000}"/>
                      </a:ext>
                    </a:extLst>
                  </xdr:cNvPr>
                  <xdr:cNvCxnSpPr/>
                </xdr:nvCxnSpPr>
                <xdr:spPr>
                  <a:xfrm>
                    <a:off x="6638965" y="3047984"/>
                    <a:ext cx="1" cy="771525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4" name="25 Grupo">
                <a:extLs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GrpSpPr/>
            </xdr:nvGrpSpPr>
            <xdr:grpSpPr>
              <a:xfrm>
                <a:off x="5376722" y="3256124"/>
                <a:ext cx="1445854" cy="309216"/>
                <a:chOff x="5376722" y="3256124"/>
                <a:chExt cx="1445854" cy="309216"/>
              </a:xfrm>
            </xdr:grpSpPr>
            <xdr:sp macro="" textlink="">
              <xdr:nvSpPr>
                <xdr:cNvPr id="15" name="14 Elipse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462576" y="3256125"/>
                  <a:ext cx="360000" cy="309215"/>
                </a:xfrm>
                <a:prstGeom prst="ellipse">
                  <a:avLst/>
                </a:prstGeom>
                <a:solidFill>
                  <a:schemeClr val="tx2">
                    <a:lumMod val="60000"/>
                    <a:lumOff val="40000"/>
                    <a:alpha val="25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sp macro="" textlink="">
              <xdr:nvSpPr>
                <xdr:cNvPr id="16" name="15 Elipse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376722" y="3256124"/>
                  <a:ext cx="360000" cy="309214"/>
                </a:xfrm>
                <a:prstGeom prst="ellipse">
                  <a:avLst/>
                </a:prstGeom>
                <a:solidFill>
                  <a:srgbClr val="FF0000">
                    <a:alpha val="25000"/>
                  </a:srgbClr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  <xdr:grpSp>
          <xdr:nvGrpSpPr>
            <xdr:cNvPr id="6" name="46 Grup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4956917" y="5301795"/>
              <a:ext cx="1695208" cy="317956"/>
              <a:chOff x="4956917" y="3492044"/>
              <a:chExt cx="1695208" cy="317956"/>
            </a:xfrm>
          </xdr:grpSpPr>
          <xdr:cxnSp macro="">
            <xdr:nvCxnSpPr>
              <xdr:cNvPr id="7" name="6 Conector recto de flecha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5572125" y="3810000"/>
                <a:ext cx="1080000" cy="0"/>
              </a:xfrm>
              <a:prstGeom prst="straightConnector1">
                <a:avLst/>
              </a:prstGeom>
              <a:ln w="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8" name="45 Grupo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GrpSpPr/>
            </xdr:nvGrpSpPr>
            <xdr:grpSpPr>
              <a:xfrm rot="2700000">
                <a:off x="5155795" y="3293166"/>
                <a:ext cx="292520" cy="690276"/>
                <a:chOff x="5369979" y="3402958"/>
                <a:chExt cx="292520" cy="690276"/>
              </a:xfrm>
            </xdr:grpSpPr>
            <xdr:grpSp>
              <xdr:nvGrpSpPr>
                <xdr:cNvPr id="9" name="42 Grupo">
                  <a:extLst>
                    <a:ext uri="{FF2B5EF4-FFF2-40B4-BE49-F238E27FC236}">
                      <a16:creationId xmlns:a16="http://schemas.microsoft.com/office/drawing/2014/main" id="{00000000-0008-0000-0100-000009000000}"/>
                    </a:ext>
                  </a:extLst>
                </xdr:cNvPr>
                <xdr:cNvGrpSpPr/>
              </xdr:nvGrpSpPr>
              <xdr:grpSpPr>
                <a:xfrm>
                  <a:off x="5369979" y="3402958"/>
                  <a:ext cx="292520" cy="590816"/>
                  <a:chOff x="5368814" y="3402958"/>
                  <a:chExt cx="301924" cy="590816"/>
                </a:xfrm>
              </xdr:grpSpPr>
              <xdr:cxnSp macro="">
                <xdr:nvCxnSpPr>
                  <xdr:cNvPr id="11" name="10 Conector recto">
                    <a:extLst>
                      <a:ext uri="{FF2B5EF4-FFF2-40B4-BE49-F238E27FC236}">
                        <a16:creationId xmlns:a16="http://schemas.microsoft.com/office/drawing/2014/main" id="{00000000-0008-0000-0100-00000B000000}"/>
                      </a:ext>
                    </a:extLst>
                  </xdr:cNvPr>
                  <xdr:cNvCxnSpPr/>
                </xdr:nvCxnSpPr>
                <xdr:spPr>
                  <a:xfrm>
                    <a:off x="5368814" y="3421217"/>
                    <a:ext cx="141" cy="572557"/>
                  </a:xfrm>
                  <a:prstGeom prst="line">
                    <a:avLst/>
                  </a:prstGeom>
                  <a:ln w="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11 Conector recto">
                    <a:extLst>
                      <a:ext uri="{FF2B5EF4-FFF2-40B4-BE49-F238E27FC236}">
                        <a16:creationId xmlns:a16="http://schemas.microsoft.com/office/drawing/2014/main" id="{00000000-0008-0000-0100-00000C000000}"/>
                      </a:ext>
                    </a:extLst>
                  </xdr:cNvPr>
                  <xdr:cNvCxnSpPr/>
                </xdr:nvCxnSpPr>
                <xdr:spPr>
                  <a:xfrm>
                    <a:off x="5670597" y="3402958"/>
                    <a:ext cx="141" cy="572557"/>
                  </a:xfrm>
                  <a:prstGeom prst="line">
                    <a:avLst/>
                  </a:prstGeom>
                  <a:ln w="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9 Conector recto de flecha">
                  <a:extLst>
                    <a:ext uri="{FF2B5EF4-FFF2-40B4-BE49-F238E27FC236}">
                      <a16:creationId xmlns:a16="http://schemas.microsoft.com/office/drawing/2014/main" id="{00000000-0008-0000-0100-00000A000000}"/>
                    </a:ext>
                  </a:extLst>
                </xdr:cNvPr>
                <xdr:cNvCxnSpPr/>
              </xdr:nvCxnSpPr>
              <xdr:spPr>
                <a:xfrm rot="18900000">
                  <a:off x="5391616" y="3869834"/>
                  <a:ext cx="215228" cy="223400"/>
                </a:xfrm>
                <a:prstGeom prst="straightConnector1">
                  <a:avLst/>
                </a:prstGeom>
                <a:ln w="0"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</xdr:col>
      <xdr:colOff>647700</xdr:colOff>
      <xdr:row>0</xdr:row>
      <xdr:rowOff>9525</xdr:rowOff>
    </xdr:from>
    <xdr:to>
      <xdr:col>13</xdr:col>
      <xdr:colOff>76200</xdr:colOff>
      <xdr:row>5</xdr:row>
      <xdr:rowOff>76200</xdr:rowOff>
    </xdr:to>
    <xdr:pic>
      <xdr:nvPicPr>
        <xdr:cNvPr id="3082" name="Picture 10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5"/>
          <a:ext cx="55530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5</xdr:row>
          <xdr:rowOff>123825</xdr:rowOff>
        </xdr:from>
        <xdr:to>
          <xdr:col>13</xdr:col>
          <xdr:colOff>152400</xdr:colOff>
          <xdr:row>11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561975</xdr:colOff>
      <xdr:row>11</xdr:row>
      <xdr:rowOff>133350</xdr:rowOff>
    </xdr:from>
    <xdr:to>
      <xdr:col>15</xdr:col>
      <xdr:colOff>400050</xdr:colOff>
      <xdr:row>30</xdr:row>
      <xdr:rowOff>114300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7448550" y="2228850"/>
          <a:ext cx="4410075" cy="3600450"/>
          <a:chOff x="7448550" y="2228850"/>
          <a:chExt cx="4410075" cy="3600450"/>
        </a:xfrm>
      </xdr:grpSpPr>
      <xdr:grpSp>
        <xdr:nvGrpSpPr>
          <xdr:cNvPr id="86" name="85 Grupo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GrpSpPr/>
        </xdr:nvGrpSpPr>
        <xdr:grpSpPr>
          <a:xfrm>
            <a:off x="7448550" y="2228850"/>
            <a:ext cx="4410075" cy="3600450"/>
            <a:chOff x="7448550" y="2228850"/>
            <a:chExt cx="4410075" cy="3600450"/>
          </a:xfrm>
        </xdr:grpSpPr>
        <xdr:graphicFrame macro="">
          <xdr:nvGraphicFramePr>
            <xdr:cNvPr id="27" name="26 Gráfico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GraphicFramePr/>
          </xdr:nvGraphicFramePr>
          <xdr:xfrm>
            <a:off x="7448550" y="2228850"/>
            <a:ext cx="4410075" cy="36004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72" name="71 Grupo">
              <a:extLst>
                <a:ext uri="{FF2B5EF4-FFF2-40B4-BE49-F238E27FC236}">
                  <a16:creationId xmlns:a16="http://schemas.microsoft.com/office/drawing/2014/main" id="{00000000-0008-0000-0100-000048000000}"/>
                </a:ext>
              </a:extLst>
            </xdr:cNvPr>
            <xdr:cNvGrpSpPr/>
          </xdr:nvGrpSpPr>
          <xdr:grpSpPr>
            <a:xfrm>
              <a:off x="8059030" y="2571751"/>
              <a:ext cx="3499977" cy="2971799"/>
              <a:chOff x="3791830" y="1695451"/>
              <a:chExt cx="3499977" cy="2971799"/>
            </a:xfrm>
          </xdr:grpSpPr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29" name="28 CuadroTexto">
                    <a:extLst>
                      <a:ext uri="{FF2B5EF4-FFF2-40B4-BE49-F238E27FC236}">
                        <a16:creationId xmlns:a16="http://schemas.microsoft.com/office/drawing/2014/main" id="{00000000-0008-0000-0100-00001D000000}"/>
                      </a:ext>
                    </a:extLst>
                  </xdr:cNvPr>
                  <xdr:cNvSpPr txBox="1"/>
                </xdr:nvSpPr>
                <xdr:spPr>
                  <a:xfrm>
                    <a:off x="5305425" y="1695451"/>
                    <a:ext cx="571499" cy="304800"/>
                  </a:xfrm>
                  <a:prstGeom prst="rect">
                    <a:avLst/>
                  </a:prstGeom>
                  <a:solidFill>
                    <a:schemeClr val="lt1">
                      <a:alpha val="0"/>
                    </a:schemeClr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wrap="square" rtlCol="0" anchor="t"/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s-ES" sz="1100" b="1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  <m:t>𝒚</m:t>
                          </m:r>
                        </m:oMath>
                      </m:oMathPara>
                    </a14:m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</a:t>
                    </a: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</a:t>
                    </a: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</a:t>
                    </a:r>
                    <a:endParaRPr lang="es-ES" sz="1100" b="0" i="0">
                      <a:latin typeface="+mn-lt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	</a:t>
                    </a: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</xdr:txBody>
              </xdr:sp>
            </mc:Choice>
            <mc:Fallback xmlns="">
              <xdr:sp macro="" textlink="">
                <xdr:nvSpPr>
                  <xdr:cNvPr id="29" name="28 CuadroTexto">
                    <a:extLst>
                      <a:ext uri="{FF2B5EF4-FFF2-40B4-BE49-F238E27FC236}">
                        <a16:creationId xmlns:a16="http://schemas.microsoft.com/office/drawing/2014/main" id="{00000000-0008-0000-0100-00001D000000}"/>
                      </a:ext>
                    </a:extLst>
                  </xdr:cNvPr>
                  <xdr:cNvSpPr txBox="1"/>
                </xdr:nvSpPr>
                <xdr:spPr>
                  <a:xfrm>
                    <a:off x="5305425" y="1695451"/>
                    <a:ext cx="571499" cy="304800"/>
                  </a:xfrm>
                  <a:prstGeom prst="rect">
                    <a:avLst/>
                  </a:prstGeom>
                  <a:solidFill>
                    <a:schemeClr val="lt1">
                      <a:alpha val="0"/>
                    </a:schemeClr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wrap="square" rtlCol="0" anchor="t"/>
                  <a:lstStyle/>
                  <a:p>
                    <a:r>
                      <a:rPr lang="es-ES" sz="1100" b="1" i="0">
                        <a:latin typeface="Cambria Math" panose="02040503050406030204" pitchFamily="18" charset="0"/>
                        <a:cs typeface="Times New Roman" pitchFamily="18" charset="0"/>
                      </a:rPr>
                      <a:t>𝒚</a:t>
                    </a:r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</a:t>
                    </a: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</a:t>
                    </a: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</a:t>
                    </a:r>
                    <a:endParaRPr lang="es-ES" sz="1100" b="0" i="0">
                      <a:latin typeface="+mn-lt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  <a:p>
                    <a:r>
                      <a:rPr lang="es-ES" sz="1100" b="1" i="1">
                        <a:latin typeface="Times New Roman" pitchFamily="18" charset="0"/>
                        <a:cs typeface="Times New Roman" pitchFamily="18" charset="0"/>
                      </a:rPr>
                      <a:t>        	</a:t>
                    </a:r>
                  </a:p>
                  <a:p>
                    <a:endParaRPr lang="es-ES" sz="1100" b="1" i="1">
                      <a:latin typeface="Times New Roman" pitchFamily="18" charset="0"/>
                      <a:cs typeface="Times New Roman" pitchFamily="18" charset="0"/>
                    </a:endParaRPr>
                  </a:p>
                </xdr:txBody>
              </xdr:sp>
            </mc:Fallback>
          </mc:AlternateContent>
          <xdr:grpSp>
            <xdr:nvGrpSpPr>
              <xdr:cNvPr id="71" name="70 Grupo">
                <a:extLst>
                  <a:ext uri="{FF2B5EF4-FFF2-40B4-BE49-F238E27FC236}">
                    <a16:creationId xmlns:a16="http://schemas.microsoft.com/office/drawing/2014/main" id="{00000000-0008-0000-0100-000047000000}"/>
                  </a:ext>
                </a:extLst>
              </xdr:cNvPr>
              <xdr:cNvGrpSpPr/>
            </xdr:nvGrpSpPr>
            <xdr:grpSpPr>
              <a:xfrm>
                <a:off x="3791830" y="1811761"/>
                <a:ext cx="3499977" cy="2855489"/>
                <a:chOff x="3791830" y="1811761"/>
                <a:chExt cx="3499977" cy="2855489"/>
              </a:xfrm>
            </xdr:grpSpPr>
            <xdr:grpSp>
              <xdr:nvGrpSpPr>
                <xdr:cNvPr id="43" name="22 Grupo">
                  <a:extLst>
                    <a:ext uri="{FF2B5EF4-FFF2-40B4-BE49-F238E27FC236}">
                      <a16:creationId xmlns:a16="http://schemas.microsoft.com/office/drawing/2014/main" id="{00000000-0008-0000-0100-00002B000000}"/>
                    </a:ext>
                  </a:extLst>
                </xdr:cNvPr>
                <xdr:cNvGrpSpPr/>
              </xdr:nvGrpSpPr>
              <xdr:grpSpPr>
                <a:xfrm>
                  <a:off x="3791830" y="1811761"/>
                  <a:ext cx="3499977" cy="2855489"/>
                  <a:chOff x="4887701" y="2261998"/>
                  <a:chExt cx="3052763" cy="2290762"/>
                </a:xfrm>
              </xdr:grpSpPr>
              <xdr:cxnSp macro="">
                <xdr:nvCxnSpPr>
                  <xdr:cNvPr id="47" name="17 Conector recto">
                    <a:extLst>
                      <a:ext uri="{FF2B5EF4-FFF2-40B4-BE49-F238E27FC236}">
                        <a16:creationId xmlns:a16="http://schemas.microsoft.com/office/drawing/2014/main" id="{00000000-0008-0000-0100-00002F000000}"/>
                      </a:ext>
                    </a:extLst>
                  </xdr:cNvPr>
                  <xdr:cNvCxnSpPr/>
                </xdr:nvCxnSpPr>
                <xdr:spPr>
                  <a:xfrm flipH="1">
                    <a:off x="6368944" y="2261998"/>
                    <a:ext cx="1" cy="2290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8" name="47 Conector recto">
                    <a:extLst>
                      <a:ext uri="{FF2B5EF4-FFF2-40B4-BE49-F238E27FC236}">
                        <a16:creationId xmlns:a16="http://schemas.microsoft.com/office/drawing/2014/main" id="{00000000-0008-0000-0100-000030000000}"/>
                      </a:ext>
                    </a:extLst>
                  </xdr:cNvPr>
                  <xdr:cNvCxnSpPr/>
                </xdr:nvCxnSpPr>
                <xdr:spPr>
                  <a:xfrm>
                    <a:off x="4887701" y="3499570"/>
                    <a:ext cx="3052763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59" name="58 Grupo">
                  <a:extLst>
                    <a:ext uri="{FF2B5EF4-FFF2-40B4-BE49-F238E27FC236}">
                      <a16:creationId xmlns:a16="http://schemas.microsoft.com/office/drawing/2014/main" id="{00000000-0008-0000-0100-00003B000000}"/>
                    </a:ext>
                  </a:extLst>
                </xdr:cNvPr>
                <xdr:cNvGrpSpPr/>
              </xdr:nvGrpSpPr>
              <xdr:grpSpPr>
                <a:xfrm>
                  <a:off x="4590619" y="2890369"/>
                  <a:ext cx="1785901" cy="971249"/>
                  <a:chOff x="4542994" y="2899894"/>
                  <a:chExt cx="1785901" cy="971249"/>
                </a:xfrm>
              </xdr:grpSpPr>
              <xdr:grpSp>
                <xdr:nvGrpSpPr>
                  <xdr:cNvPr id="58" name="57 Grupo">
                    <a:extLst>
                      <a:ext uri="{FF2B5EF4-FFF2-40B4-BE49-F238E27FC236}">
                        <a16:creationId xmlns:a16="http://schemas.microsoft.com/office/drawing/2014/main" id="{00000000-0008-0000-0100-00003A000000}"/>
                      </a:ext>
                    </a:extLst>
                  </xdr:cNvPr>
                  <xdr:cNvGrpSpPr/>
                </xdr:nvGrpSpPr>
                <xdr:grpSpPr>
                  <a:xfrm>
                    <a:off x="4542994" y="3184317"/>
                    <a:ext cx="1785901" cy="360001"/>
                    <a:chOff x="4542994" y="3184317"/>
                    <a:chExt cx="1785901" cy="360001"/>
                  </a:xfrm>
                </xdr:grpSpPr>
                <xdr:sp macro="" textlink="">
                  <xdr:nvSpPr>
                    <xdr:cNvPr id="41" name="40 Elipse">
                      <a:extLst>
                        <a:ext uri="{FF2B5EF4-FFF2-40B4-BE49-F238E27FC236}">
                          <a16:creationId xmlns:a16="http://schemas.microsoft.com/office/drawing/2014/main" id="{00000000-0008-0000-0100-000029000000}"/>
                        </a:ext>
                      </a:extLst>
                    </xdr:cNvPr>
                    <xdr:cNvSpPr/>
                  </xdr:nvSpPr>
                  <xdr:spPr>
                    <a:xfrm>
                      <a:off x="5968895" y="3184318"/>
                      <a:ext cx="360000" cy="360000"/>
                    </a:xfrm>
                    <a:prstGeom prst="ellipse">
                      <a:avLst/>
                    </a:prstGeom>
                    <a:solidFill>
                      <a:schemeClr val="tx2">
                        <a:lumMod val="60000"/>
                        <a:lumOff val="40000"/>
                        <a:alpha val="25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sp macro="" textlink="">
                  <xdr:nvSpPr>
                    <xdr:cNvPr id="42" name="41 Elipse">
                      <a:extLst>
                        <a:ext uri="{FF2B5EF4-FFF2-40B4-BE49-F238E27FC236}">
                          <a16:creationId xmlns:a16="http://schemas.microsoft.com/office/drawing/2014/main" id="{00000000-0008-0000-0100-00002A000000}"/>
                        </a:ext>
                      </a:extLst>
                    </xdr:cNvPr>
                    <xdr:cNvSpPr/>
                  </xdr:nvSpPr>
                  <xdr:spPr>
                    <a:xfrm>
                      <a:off x="4542994" y="3184317"/>
                      <a:ext cx="360000" cy="360000"/>
                    </a:xfrm>
                    <a:prstGeom prst="ellipse">
                      <a:avLst/>
                    </a:prstGeom>
                    <a:solidFill>
                      <a:srgbClr val="FF0000">
                        <a:alpha val="25000"/>
                      </a:srgbClr>
                    </a:solidFill>
                    <a:ln>
                      <a:solidFill>
                        <a:srgbClr val="FF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  <xdr:grpSp>
                <xdr:nvGrpSpPr>
                  <xdr:cNvPr id="57" name="56 Grupo">
                    <a:extLst>
                      <a:ext uri="{FF2B5EF4-FFF2-40B4-BE49-F238E27FC236}">
                        <a16:creationId xmlns:a16="http://schemas.microsoft.com/office/drawing/2014/main" id="{00000000-0008-0000-0100-000039000000}"/>
                      </a:ext>
                    </a:extLst>
                  </xdr:cNvPr>
                  <xdr:cNvGrpSpPr/>
                </xdr:nvGrpSpPr>
                <xdr:grpSpPr>
                  <a:xfrm>
                    <a:off x="4712475" y="2899894"/>
                    <a:ext cx="1432425" cy="971249"/>
                    <a:chOff x="4729629" y="2995144"/>
                    <a:chExt cx="1604416" cy="971249"/>
                  </a:xfrm>
                </xdr:grpSpPr>
                <xdr:cxnSp macro="">
                  <xdr:nvCxnSpPr>
                    <xdr:cNvPr id="45" name="44 Conector recto">
                      <a:extLst>
                        <a:ext uri="{FF2B5EF4-FFF2-40B4-BE49-F238E27FC236}">
                          <a16:creationId xmlns:a16="http://schemas.microsoft.com/office/drawing/2014/main" id="{00000000-0008-0000-0100-00002D000000}"/>
                        </a:ext>
                      </a:extLst>
                    </xdr:cNvPr>
                    <xdr:cNvCxnSpPr/>
                  </xdr:nvCxnSpPr>
                  <xdr:spPr>
                    <a:xfrm>
                      <a:off x="4729629" y="3004669"/>
                      <a:ext cx="1" cy="961724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Dot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6" name="55 Conector recto">
                      <a:extLst>
                        <a:ext uri="{FF2B5EF4-FFF2-40B4-BE49-F238E27FC236}">
                          <a16:creationId xmlns:a16="http://schemas.microsoft.com/office/drawing/2014/main" id="{00000000-0008-0000-0100-000038000000}"/>
                        </a:ext>
                      </a:extLst>
                    </xdr:cNvPr>
                    <xdr:cNvCxnSpPr/>
                  </xdr:nvCxnSpPr>
                  <xdr:spPr>
                    <a:xfrm>
                      <a:off x="6334044" y="2995144"/>
                      <a:ext cx="1" cy="961724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Dot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</xdr:grp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0" name="28 CuadroTexto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SpPr txBox="1"/>
            </xdr:nvSpPr>
            <xdr:spPr>
              <a:xfrm>
                <a:off x="11220450" y="3990975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CL" sz="1100" b="1" i="1">
                          <a:latin typeface="Cambria Math" panose="02040503050406030204" pitchFamily="18" charset="0"/>
                          <a:cs typeface="Times New Roman" pitchFamily="18" charset="0"/>
                        </a:rPr>
                        <m:t>𝒙</m:t>
                      </m:r>
                    </m:oMath>
                  </m:oMathPara>
                </a14:m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Choice>
        <mc:Fallback xmlns="">
          <xdr:sp macro="" textlink="">
            <xdr:nvSpPr>
              <xdr:cNvPr id="60" name="28 CuadroTexto">
                <a:extLst>
                  <a:ext uri="{FF2B5EF4-FFF2-40B4-BE49-F238E27FC236}">
                    <a16:creationId xmlns:a16="http://schemas.microsoft.com/office/drawing/2014/main" id="{00000000-0008-0000-0100-00001D000000}"/>
                  </a:ext>
                </a:extLst>
              </xdr:cNvPr>
              <xdr:cNvSpPr txBox="1"/>
            </xdr:nvSpPr>
            <xdr:spPr>
              <a:xfrm>
                <a:off x="11220450" y="3990975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CL" sz="1100" b="1" i="0">
                    <a:latin typeface="Cambria Math" panose="02040503050406030204" pitchFamily="18" charset="0"/>
                    <a:cs typeface="Times New Roman" pitchFamily="18" charset="0"/>
                  </a:rPr>
                  <a:t>𝒙</a:t>
                </a:r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Fallback>
      </mc:AlternateContent>
    </xdr:grpSp>
    <xdr:clientData/>
  </xdr:twoCellAnchor>
  <xdr:twoCellAnchor>
    <xdr:from>
      <xdr:col>9</xdr:col>
      <xdr:colOff>561974</xdr:colOff>
      <xdr:row>33</xdr:row>
      <xdr:rowOff>104775</xdr:rowOff>
    </xdr:from>
    <xdr:to>
      <xdr:col>15</xdr:col>
      <xdr:colOff>400049</xdr:colOff>
      <xdr:row>52</xdr:row>
      <xdr:rowOff>28575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7448549" y="6391275"/>
          <a:ext cx="4410075" cy="3543300"/>
          <a:chOff x="7448549" y="6391275"/>
          <a:chExt cx="4410075" cy="3543300"/>
        </a:xfrm>
      </xdr:grpSpPr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7686675" y="6857999"/>
            <a:ext cx="3362325" cy="2416768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                          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y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         x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  <a:r>
              <a:rPr lang="es-ES" sz="1100" b="0" i="0">
                <a:latin typeface="+mn-lt"/>
                <a:cs typeface="Times New Roman" pitchFamily="18" charset="0"/>
              </a:rPr>
              <a:t> </a:t>
            </a:r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	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25" name="Grupo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GrpSpPr/>
        </xdr:nvGrpSpPr>
        <xdr:grpSpPr>
          <a:xfrm>
            <a:off x="7448549" y="6391275"/>
            <a:ext cx="4410075" cy="3543300"/>
            <a:chOff x="7448549" y="6391275"/>
            <a:chExt cx="4410075" cy="3543300"/>
          </a:xfrm>
        </xdr:grpSpPr>
        <xdr:grpSp>
          <xdr:nvGrpSpPr>
            <xdr:cNvPr id="87" name="86 Grupo">
              <a:extLst>
                <a:ext uri="{FF2B5EF4-FFF2-40B4-BE49-F238E27FC236}">
                  <a16:creationId xmlns:a16="http://schemas.microsoft.com/office/drawing/2014/main" id="{00000000-0008-0000-0100-000057000000}"/>
                </a:ext>
              </a:extLst>
            </xdr:cNvPr>
            <xdr:cNvGrpSpPr/>
          </xdr:nvGrpSpPr>
          <xdr:grpSpPr>
            <a:xfrm>
              <a:off x="7448549" y="6391275"/>
              <a:ext cx="4410075" cy="3543300"/>
              <a:chOff x="7448549" y="6391275"/>
              <a:chExt cx="4410075" cy="3543300"/>
            </a:xfrm>
          </xdr:grpSpPr>
          <xdr:graphicFrame macro="">
            <xdr:nvGraphicFramePr>
              <xdr:cNvPr id="70" name="69 Gráfico">
                <a:extLst>
                  <a:ext uri="{FF2B5EF4-FFF2-40B4-BE49-F238E27FC236}">
                    <a16:creationId xmlns:a16="http://schemas.microsoft.com/office/drawing/2014/main" id="{00000000-0008-0000-0100-000046000000}"/>
                  </a:ext>
                </a:extLst>
              </xdr:cNvPr>
              <xdr:cNvGraphicFramePr/>
            </xdr:nvGraphicFramePr>
            <xdr:xfrm>
              <a:off x="7448549" y="6391275"/>
              <a:ext cx="4410075" cy="35433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pSp>
            <xdr:nvGrpSpPr>
              <xdr:cNvPr id="75" name="70 Grupo">
                <a:extLst>
                  <a:ext uri="{FF2B5EF4-FFF2-40B4-BE49-F238E27FC236}">
                    <a16:creationId xmlns:a16="http://schemas.microsoft.com/office/drawing/2014/main" id="{00000000-0008-0000-0100-00004B000000}"/>
                  </a:ext>
                </a:extLst>
              </xdr:cNvPr>
              <xdr:cNvGrpSpPr/>
            </xdr:nvGrpSpPr>
            <xdr:grpSpPr>
              <a:xfrm>
                <a:off x="8097131" y="6764760"/>
                <a:ext cx="3499977" cy="2703090"/>
                <a:chOff x="3972806" y="1792710"/>
                <a:chExt cx="3499977" cy="2703090"/>
              </a:xfrm>
            </xdr:grpSpPr>
            <xdr:grpSp>
              <xdr:nvGrpSpPr>
                <xdr:cNvPr id="76" name="22 Grupo">
                  <a:extLst>
                    <a:ext uri="{FF2B5EF4-FFF2-40B4-BE49-F238E27FC236}">
                      <a16:creationId xmlns:a16="http://schemas.microsoft.com/office/drawing/2014/main" id="{00000000-0008-0000-0100-00004C000000}"/>
                    </a:ext>
                  </a:extLst>
                </xdr:cNvPr>
                <xdr:cNvGrpSpPr/>
              </xdr:nvGrpSpPr>
              <xdr:grpSpPr>
                <a:xfrm>
                  <a:off x="3972806" y="1792710"/>
                  <a:ext cx="3499977" cy="2703090"/>
                  <a:chOff x="5045552" y="2246715"/>
                  <a:chExt cx="3052763" cy="2168503"/>
                </a:xfrm>
              </xdr:grpSpPr>
              <xdr:cxnSp macro="">
                <xdr:nvCxnSpPr>
                  <xdr:cNvPr id="84" name="17 Conector recto">
                    <a:extLst>
                      <a:ext uri="{FF2B5EF4-FFF2-40B4-BE49-F238E27FC236}">
                        <a16:creationId xmlns:a16="http://schemas.microsoft.com/office/drawing/2014/main" id="{00000000-0008-0000-0100-000054000000}"/>
                      </a:ext>
                    </a:extLst>
                  </xdr:cNvPr>
                  <xdr:cNvCxnSpPr/>
                </xdr:nvCxnSpPr>
                <xdr:spPr>
                  <a:xfrm flipH="1">
                    <a:off x="6535103" y="2246715"/>
                    <a:ext cx="1" cy="2168503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84 Conector recto">
                    <a:extLst>
                      <a:ext uri="{FF2B5EF4-FFF2-40B4-BE49-F238E27FC236}">
                        <a16:creationId xmlns:a16="http://schemas.microsoft.com/office/drawing/2014/main" id="{00000000-0008-0000-0100-000055000000}"/>
                      </a:ext>
                    </a:extLst>
                  </xdr:cNvPr>
                  <xdr:cNvCxnSpPr/>
                </xdr:nvCxnSpPr>
                <xdr:spPr>
                  <a:xfrm>
                    <a:off x="5045552" y="3407876"/>
                    <a:ext cx="3052763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77" name="58 Grupo">
                  <a:extLst>
                    <a:ext uri="{FF2B5EF4-FFF2-40B4-BE49-F238E27FC236}">
                      <a16:creationId xmlns:a16="http://schemas.microsoft.com/office/drawing/2014/main" id="{00000000-0008-0000-0100-00004D000000}"/>
                    </a:ext>
                  </a:extLst>
                </xdr:cNvPr>
                <xdr:cNvGrpSpPr/>
              </xdr:nvGrpSpPr>
              <xdr:grpSpPr>
                <a:xfrm>
                  <a:off x="4800169" y="2776069"/>
                  <a:ext cx="1776376" cy="961724"/>
                  <a:chOff x="4752544" y="2785594"/>
                  <a:chExt cx="1776376" cy="961724"/>
                </a:xfrm>
              </xdr:grpSpPr>
              <xdr:grpSp>
                <xdr:nvGrpSpPr>
                  <xdr:cNvPr id="78" name="57 Grupo">
                    <a:extLst>
                      <a:ext uri="{FF2B5EF4-FFF2-40B4-BE49-F238E27FC236}">
                        <a16:creationId xmlns:a16="http://schemas.microsoft.com/office/drawing/2014/main" id="{00000000-0008-0000-0100-00004E000000}"/>
                      </a:ext>
                    </a:extLst>
                  </xdr:cNvPr>
                  <xdr:cNvGrpSpPr/>
                </xdr:nvGrpSpPr>
                <xdr:grpSpPr>
                  <a:xfrm>
                    <a:off x="4752544" y="3070018"/>
                    <a:ext cx="1776376" cy="369524"/>
                    <a:chOff x="4752544" y="3070018"/>
                    <a:chExt cx="1776376" cy="369524"/>
                  </a:xfrm>
                </xdr:grpSpPr>
                <xdr:sp macro="" textlink="">
                  <xdr:nvSpPr>
                    <xdr:cNvPr id="82" name="81 Elipse">
                      <a:extLst>
                        <a:ext uri="{FF2B5EF4-FFF2-40B4-BE49-F238E27FC236}">
                          <a16:creationId xmlns:a16="http://schemas.microsoft.com/office/drawing/2014/main" id="{00000000-0008-0000-0100-000052000000}"/>
                        </a:ext>
                      </a:extLst>
                    </xdr:cNvPr>
                    <xdr:cNvSpPr/>
                  </xdr:nvSpPr>
                  <xdr:spPr>
                    <a:xfrm>
                      <a:off x="6168920" y="3070018"/>
                      <a:ext cx="360000" cy="360000"/>
                    </a:xfrm>
                    <a:prstGeom prst="ellipse">
                      <a:avLst/>
                    </a:prstGeom>
                    <a:solidFill>
                      <a:schemeClr val="tx2">
                        <a:lumMod val="60000"/>
                        <a:lumOff val="40000"/>
                        <a:alpha val="25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sp macro="" textlink="">
                  <xdr:nvSpPr>
                    <xdr:cNvPr id="83" name="82 Elipse">
                      <a:extLst>
                        <a:ext uri="{FF2B5EF4-FFF2-40B4-BE49-F238E27FC236}">
                          <a16:creationId xmlns:a16="http://schemas.microsoft.com/office/drawing/2014/main" id="{00000000-0008-0000-0100-000053000000}"/>
                        </a:ext>
                      </a:extLst>
                    </xdr:cNvPr>
                    <xdr:cNvSpPr/>
                  </xdr:nvSpPr>
                  <xdr:spPr>
                    <a:xfrm>
                      <a:off x="4752544" y="3079542"/>
                      <a:ext cx="360000" cy="360000"/>
                    </a:xfrm>
                    <a:prstGeom prst="ellipse">
                      <a:avLst/>
                    </a:prstGeom>
                    <a:solidFill>
                      <a:srgbClr val="FF0000">
                        <a:alpha val="25000"/>
                      </a:srgbClr>
                    </a:solidFill>
                    <a:ln>
                      <a:solidFill>
                        <a:srgbClr val="FF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  <xdr:grpSp>
                <xdr:nvGrpSpPr>
                  <xdr:cNvPr id="79" name="56 Grupo">
                    <a:extLst>
                      <a:ext uri="{FF2B5EF4-FFF2-40B4-BE49-F238E27FC236}">
                        <a16:creationId xmlns:a16="http://schemas.microsoft.com/office/drawing/2014/main" id="{00000000-0008-0000-0100-00004F000000}"/>
                      </a:ext>
                    </a:extLst>
                  </xdr:cNvPr>
                  <xdr:cNvGrpSpPr/>
                </xdr:nvGrpSpPr>
                <xdr:grpSpPr>
                  <a:xfrm>
                    <a:off x="4931548" y="2785594"/>
                    <a:ext cx="1413375" cy="961724"/>
                    <a:chOff x="4975007" y="2880844"/>
                    <a:chExt cx="1583079" cy="961724"/>
                  </a:xfrm>
                </xdr:grpSpPr>
                <xdr:cxnSp macro="">
                  <xdr:nvCxnSpPr>
                    <xdr:cNvPr id="80" name="79 Conector recto">
                      <a:extLst>
                        <a:ext uri="{FF2B5EF4-FFF2-40B4-BE49-F238E27FC236}">
                          <a16:creationId xmlns:a16="http://schemas.microsoft.com/office/drawing/2014/main" id="{00000000-0008-0000-0100-000050000000}"/>
                        </a:ext>
                      </a:extLst>
                    </xdr:cNvPr>
                    <xdr:cNvCxnSpPr/>
                  </xdr:nvCxnSpPr>
                  <xdr:spPr>
                    <a:xfrm>
                      <a:off x="4975007" y="2880844"/>
                      <a:ext cx="1" cy="961724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Dot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1" name="80 Conector recto">
                      <a:extLst>
                        <a:ext uri="{FF2B5EF4-FFF2-40B4-BE49-F238E27FC236}">
                          <a16:creationId xmlns:a16="http://schemas.microsoft.com/office/drawing/2014/main" id="{00000000-0008-0000-0100-000051000000}"/>
                        </a:ext>
                      </a:extLst>
                    </xdr:cNvPr>
                    <xdr:cNvCxnSpPr/>
                  </xdr:nvCxnSpPr>
                  <xdr:spPr>
                    <a:xfrm>
                      <a:off x="6558085" y="2880844"/>
                      <a:ext cx="1" cy="961724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Dot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1" name="28 CuadroTexto">
                  <a:extLst>
                    <a:ext uri="{FF2B5EF4-FFF2-40B4-BE49-F238E27FC236}">
                      <a16:creationId xmlns:a16="http://schemas.microsoft.com/office/drawing/2014/main" id="{00000000-0008-0000-0100-00003D000000}"/>
                    </a:ext>
                  </a:extLst>
                </xdr:cNvPr>
                <xdr:cNvSpPr txBox="1"/>
              </xdr:nvSpPr>
              <xdr:spPr>
                <a:xfrm>
                  <a:off x="9677400" y="6734175"/>
                  <a:ext cx="571499" cy="304800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es-ES" sz="1100" b="1" i="1">
                            <a:latin typeface="Cambria Math" panose="02040503050406030204" pitchFamily="18" charset="0"/>
                            <a:cs typeface="Times New Roman" pitchFamily="18" charset="0"/>
                          </a:rPr>
                          <m:t>𝒚</m:t>
                        </m:r>
                      </m:oMath>
                    </m:oMathPara>
                  </a14:m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  <a:endParaRPr lang="es-ES" sz="1100" b="0" i="0">
                    <a:latin typeface="+mn-lt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	</a:t>
                  </a: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61" name="28 CuadroTexto">
                  <a:extLst>
                    <a:ext uri="{FF2B5EF4-FFF2-40B4-BE49-F238E27FC236}">
                      <a16:creationId xmlns:a16="http://schemas.microsoft.com/office/drawing/2014/main" id="{00000000-0008-0000-0100-00001D000000}"/>
                    </a:ext>
                  </a:extLst>
                </xdr:cNvPr>
                <xdr:cNvSpPr txBox="1"/>
              </xdr:nvSpPr>
              <xdr:spPr>
                <a:xfrm>
                  <a:off x="9677400" y="6734175"/>
                  <a:ext cx="571499" cy="304800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 b="1" i="0">
                      <a:latin typeface="Cambria Math" panose="02040503050406030204" pitchFamily="18" charset="0"/>
                      <a:cs typeface="Times New Roman" pitchFamily="18" charset="0"/>
                    </a:rPr>
                    <a:t>𝒚</a:t>
                  </a:r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  <a:endParaRPr lang="es-ES" sz="1100" b="0" i="0">
                    <a:latin typeface="+mn-lt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	</a:t>
                  </a: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2" name="28 CuadroTexto">
                  <a:extLst>
                    <a:ext uri="{FF2B5EF4-FFF2-40B4-BE49-F238E27FC236}">
                      <a16:creationId xmlns:a16="http://schemas.microsoft.com/office/drawing/2014/main" id="{00000000-0008-0000-0100-00003E000000}"/>
                    </a:ext>
                  </a:extLst>
                </xdr:cNvPr>
                <xdr:cNvSpPr txBox="1"/>
              </xdr:nvSpPr>
              <xdr:spPr>
                <a:xfrm>
                  <a:off x="11268075" y="8010524"/>
                  <a:ext cx="571499" cy="304800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es-CL" sz="1100" b="1" i="1">
                            <a:latin typeface="Cambria Math" panose="02040503050406030204" pitchFamily="18" charset="0"/>
                            <a:cs typeface="Times New Roman" pitchFamily="18" charset="0"/>
                          </a:rPr>
                          <m:t>𝒙</m:t>
                        </m:r>
                      </m:oMath>
                    </m:oMathPara>
                  </a14:m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  <a:endParaRPr lang="es-ES" sz="1100" b="0" i="0">
                    <a:latin typeface="+mn-lt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	</a:t>
                  </a: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62" name="28 CuadroTexto">
                  <a:extLst>
                    <a:ext uri="{FF2B5EF4-FFF2-40B4-BE49-F238E27FC236}">
                      <a16:creationId xmlns:a16="http://schemas.microsoft.com/office/drawing/2014/main" id="{00000000-0008-0000-0100-00001D000000}"/>
                    </a:ext>
                  </a:extLst>
                </xdr:cNvPr>
                <xdr:cNvSpPr txBox="1"/>
              </xdr:nvSpPr>
              <xdr:spPr>
                <a:xfrm>
                  <a:off x="11268075" y="8010524"/>
                  <a:ext cx="571499" cy="304800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CL" sz="1100" b="1" i="0">
                      <a:latin typeface="Cambria Math" panose="02040503050406030204" pitchFamily="18" charset="0"/>
                      <a:cs typeface="Times New Roman" pitchFamily="18" charset="0"/>
                    </a:rPr>
                    <a:t>𝒙</a:t>
                  </a:r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</a:t>
                  </a:r>
                  <a:endParaRPr lang="es-ES" sz="1100" b="0" i="0">
                    <a:latin typeface="+mn-lt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	</a:t>
                  </a:r>
                </a:p>
                <a:p>
                  <a:endParaRPr lang="es-ES" sz="1100" b="1" i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mc:Fallback>
        </mc:AlternateContent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152400</xdr:rowOff>
    </xdr:from>
    <xdr:to>
      <xdr:col>5</xdr:col>
      <xdr:colOff>19050</xdr:colOff>
      <xdr:row>14</xdr:row>
      <xdr:rowOff>190499</xdr:rowOff>
    </xdr:to>
    <xdr:grpSp>
      <xdr:nvGrpSpPr>
        <xdr:cNvPr id="87" name="86 Grupo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GrpSpPr/>
      </xdr:nvGrpSpPr>
      <xdr:grpSpPr>
        <a:xfrm>
          <a:off x="752475" y="152400"/>
          <a:ext cx="3076575" cy="2705099"/>
          <a:chOff x="4552950" y="3371850"/>
          <a:chExt cx="3076575" cy="2705099"/>
        </a:xfrm>
      </xdr:grpSpPr>
      <xdr:sp macro="" textlink="">
        <xdr:nvSpPr>
          <xdr:cNvPr id="85" name="84 CuadroTexto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 txBox="1"/>
        </xdr:nvSpPr>
        <xdr:spPr>
          <a:xfrm>
            <a:off x="4552950" y="3371850"/>
            <a:ext cx="3076575" cy="22955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                     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y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	x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</a:t>
            </a:r>
            <a:r>
              <a:rPr lang="es-ES" sz="1100" b="0" i="0">
                <a:latin typeface="+mn-lt"/>
                <a:cs typeface="Times New Roman" pitchFamily="18" charset="0"/>
              </a:rPr>
              <a:t> 10                          30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	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61" name="60 Grupo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GrpSpPr/>
        </xdr:nvGrpSpPr>
        <xdr:grpSpPr>
          <a:xfrm>
            <a:off x="4572000" y="3409950"/>
            <a:ext cx="3052763" cy="2666999"/>
            <a:chOff x="4572000" y="4069864"/>
            <a:chExt cx="3052763" cy="2290762"/>
          </a:xfrm>
        </xdr:grpSpPr>
        <xdr:grpSp>
          <xdr:nvGrpSpPr>
            <xdr:cNvPr id="27" name="26 Grupo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GrpSpPr/>
          </xdr:nvGrpSpPr>
          <xdr:grpSpPr>
            <a:xfrm>
              <a:off x="4572000" y="4069864"/>
              <a:ext cx="3052763" cy="2290762"/>
              <a:chOff x="4572000" y="2269639"/>
              <a:chExt cx="3052763" cy="2290762"/>
            </a:xfrm>
          </xdr:grpSpPr>
          <xdr:grpSp>
            <xdr:nvGrpSpPr>
              <xdr:cNvPr id="25" name="24 Grupo">
                <a:extLst>
                  <a:ext uri="{FF2B5EF4-FFF2-40B4-BE49-F238E27FC236}">
                    <a16:creationId xmlns:a16="http://schemas.microsoft.com/office/drawing/2014/main" id="{00000000-0008-0000-0200-000019000000}"/>
                  </a:ext>
                </a:extLst>
              </xdr:cNvPr>
              <xdr:cNvGrpSpPr/>
            </xdr:nvGrpSpPr>
            <xdr:grpSpPr>
              <a:xfrm>
                <a:off x="4572000" y="2269639"/>
                <a:ext cx="3052763" cy="2290762"/>
                <a:chOff x="4572000" y="2269639"/>
                <a:chExt cx="3052763" cy="2290762"/>
              </a:xfrm>
            </xdr:grpSpPr>
            <xdr:grpSp>
              <xdr:nvGrpSpPr>
                <xdr:cNvPr id="23" name="22 Grupo">
                  <a:extLst>
                    <a:ext uri="{FF2B5EF4-FFF2-40B4-BE49-F238E27FC236}">
                      <a16:creationId xmlns:a16="http://schemas.microsoft.com/office/drawing/2014/main" id="{00000000-0008-0000-0200-000017000000}"/>
                    </a:ext>
                  </a:extLst>
                </xdr:cNvPr>
                <xdr:cNvGrpSpPr/>
              </xdr:nvGrpSpPr>
              <xdr:grpSpPr>
                <a:xfrm>
                  <a:off x="4572000" y="2269639"/>
                  <a:ext cx="3052763" cy="2290762"/>
                  <a:chOff x="4572000" y="2269639"/>
                  <a:chExt cx="3052763" cy="2290762"/>
                </a:xfrm>
              </xdr:grpSpPr>
              <xdr:cxnSp macro="">
                <xdr:nvCxnSpPr>
                  <xdr:cNvPr id="18" name="17 Conector recto">
                    <a:extLst>
                      <a:ext uri="{FF2B5EF4-FFF2-40B4-BE49-F238E27FC236}">
                        <a16:creationId xmlns:a16="http://schemas.microsoft.com/office/drawing/2014/main" id="{00000000-0008-0000-0200-000012000000}"/>
                      </a:ext>
                    </a:extLst>
                  </xdr:cNvPr>
                  <xdr:cNvCxnSpPr/>
                </xdr:nvCxnSpPr>
                <xdr:spPr>
                  <a:xfrm flipH="1">
                    <a:off x="6086475" y="2269639"/>
                    <a:ext cx="1" cy="2290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" name="20 Conector recto">
                    <a:extLst>
                      <a:ext uri="{FF2B5EF4-FFF2-40B4-BE49-F238E27FC236}">
                        <a16:creationId xmlns:a16="http://schemas.microsoft.com/office/drawing/2014/main" id="{00000000-0008-0000-0200-000015000000}"/>
                      </a:ext>
                    </a:extLst>
                  </xdr:cNvPr>
                  <xdr:cNvCxnSpPr/>
                </xdr:nvCxnSpPr>
                <xdr:spPr>
                  <a:xfrm>
                    <a:off x="4572000" y="3407876"/>
                    <a:ext cx="3052763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24" name="23 Grupo">
                  <a:extLst>
                    <a:ext uri="{FF2B5EF4-FFF2-40B4-BE49-F238E27FC236}">
                      <a16:creationId xmlns:a16="http://schemas.microsoft.com/office/drawing/2014/main" id="{00000000-0008-0000-0200-000018000000}"/>
                    </a:ext>
                  </a:extLst>
                </xdr:cNvPr>
                <xdr:cNvGrpSpPr/>
              </xdr:nvGrpSpPr>
              <xdr:grpSpPr>
                <a:xfrm>
                  <a:off x="5557780" y="3043237"/>
                  <a:ext cx="1081186" cy="776272"/>
                  <a:chOff x="5557780" y="3043237"/>
                  <a:chExt cx="1081186" cy="776272"/>
                </a:xfrm>
              </xdr:grpSpPr>
              <xdr:cxnSp macro="">
                <xdr:nvCxnSpPr>
                  <xdr:cNvPr id="11" name="10 Conector recto">
                    <a:extLst>
                      <a:ext uri="{FF2B5EF4-FFF2-40B4-BE49-F238E27FC236}">
                        <a16:creationId xmlns:a16="http://schemas.microsoft.com/office/drawing/2014/main" id="{00000000-0008-0000-0200-00000B000000}"/>
                      </a:ext>
                    </a:extLst>
                  </xdr:cNvPr>
                  <xdr:cNvCxnSpPr/>
                </xdr:nvCxnSpPr>
                <xdr:spPr>
                  <a:xfrm>
                    <a:off x="5557780" y="3043237"/>
                    <a:ext cx="1" cy="771525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" name="12 Conector recto">
                    <a:extLst>
                      <a:ext uri="{FF2B5EF4-FFF2-40B4-BE49-F238E27FC236}">
                        <a16:creationId xmlns:a16="http://schemas.microsoft.com/office/drawing/2014/main" id="{00000000-0008-0000-0200-00000D000000}"/>
                      </a:ext>
                    </a:extLst>
                  </xdr:cNvPr>
                  <xdr:cNvCxnSpPr/>
                </xdr:nvCxnSpPr>
                <xdr:spPr>
                  <a:xfrm>
                    <a:off x="6638965" y="3047984"/>
                    <a:ext cx="1" cy="771525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26" name="25 Grupo">
                <a:extLst>
                  <a:ext uri="{FF2B5EF4-FFF2-40B4-BE49-F238E27FC236}">
                    <a16:creationId xmlns:a16="http://schemas.microsoft.com/office/drawing/2014/main" id="{00000000-0008-0000-0200-00001A000000}"/>
                  </a:ext>
                </a:extLst>
              </xdr:cNvPr>
              <xdr:cNvGrpSpPr/>
            </xdr:nvGrpSpPr>
            <xdr:grpSpPr>
              <a:xfrm>
                <a:off x="5376722" y="3256124"/>
                <a:ext cx="1445854" cy="309216"/>
                <a:chOff x="5376722" y="3256124"/>
                <a:chExt cx="1445854" cy="309216"/>
              </a:xfrm>
            </xdr:grpSpPr>
            <xdr:sp macro="" textlink="">
              <xdr:nvSpPr>
                <xdr:cNvPr id="2" name="1 Elipse">
                  <a:extLst>
                    <a:ext uri="{FF2B5EF4-FFF2-40B4-BE49-F238E27FC236}">
                      <a16:creationId xmlns:a16="http://schemas.microsoft.com/office/drawing/2014/main" id="{00000000-0008-0000-0200-000002000000}"/>
                    </a:ext>
                  </a:extLst>
                </xdr:cNvPr>
                <xdr:cNvSpPr/>
              </xdr:nvSpPr>
              <xdr:spPr>
                <a:xfrm>
                  <a:off x="6462576" y="3256125"/>
                  <a:ext cx="360000" cy="309215"/>
                </a:xfrm>
                <a:prstGeom prst="ellipse">
                  <a:avLst/>
                </a:prstGeom>
                <a:solidFill>
                  <a:schemeClr val="tx2">
                    <a:lumMod val="60000"/>
                    <a:lumOff val="40000"/>
                    <a:alpha val="25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sp macro="" textlink="">
              <xdr:nvSpPr>
                <xdr:cNvPr id="3" name="2 Elipse">
                  <a:extLst>
                    <a:ext uri="{FF2B5EF4-FFF2-40B4-BE49-F238E27FC236}">
                      <a16:creationId xmlns:a16="http://schemas.microsoft.com/office/drawing/2014/main" id="{00000000-0008-0000-0200-000003000000}"/>
                    </a:ext>
                  </a:extLst>
                </xdr:cNvPr>
                <xdr:cNvSpPr/>
              </xdr:nvSpPr>
              <xdr:spPr>
                <a:xfrm>
                  <a:off x="5376722" y="3256124"/>
                  <a:ext cx="360000" cy="309214"/>
                </a:xfrm>
                <a:prstGeom prst="ellipse">
                  <a:avLst/>
                </a:prstGeom>
                <a:solidFill>
                  <a:srgbClr val="FF0000">
                    <a:alpha val="25000"/>
                  </a:srgbClr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  <xdr:grpSp>
          <xdr:nvGrpSpPr>
            <xdr:cNvPr id="47" name="46 Grupo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GrpSpPr/>
          </xdr:nvGrpSpPr>
          <xdr:grpSpPr>
            <a:xfrm>
              <a:off x="4956917" y="5301795"/>
              <a:ext cx="1695208" cy="317956"/>
              <a:chOff x="4956917" y="3492044"/>
              <a:chExt cx="1695208" cy="317956"/>
            </a:xfrm>
          </xdr:grpSpPr>
          <xdr:cxnSp macro="">
            <xdr:nvCxnSpPr>
              <xdr:cNvPr id="31" name="30 Conector recto de flecha">
                <a:extLst>
                  <a:ext uri="{FF2B5EF4-FFF2-40B4-BE49-F238E27FC236}">
                    <a16:creationId xmlns:a16="http://schemas.microsoft.com/office/drawing/2014/main" id="{00000000-0008-0000-0200-00001F000000}"/>
                  </a:ext>
                </a:extLst>
              </xdr:cNvPr>
              <xdr:cNvCxnSpPr/>
            </xdr:nvCxnSpPr>
            <xdr:spPr>
              <a:xfrm>
                <a:off x="5572125" y="3810000"/>
                <a:ext cx="1080000" cy="0"/>
              </a:xfrm>
              <a:prstGeom prst="straightConnector1">
                <a:avLst/>
              </a:prstGeom>
              <a:ln w="0"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46" name="45 Grupo">
                <a:extLst>
                  <a:ext uri="{FF2B5EF4-FFF2-40B4-BE49-F238E27FC236}">
                    <a16:creationId xmlns:a16="http://schemas.microsoft.com/office/drawing/2014/main" id="{00000000-0008-0000-0200-00002E000000}"/>
                  </a:ext>
                </a:extLst>
              </xdr:cNvPr>
              <xdr:cNvGrpSpPr/>
            </xdr:nvGrpSpPr>
            <xdr:grpSpPr>
              <a:xfrm rot="2700000">
                <a:off x="5155795" y="3293166"/>
                <a:ext cx="292520" cy="690276"/>
                <a:chOff x="5369979" y="3402958"/>
                <a:chExt cx="292520" cy="690276"/>
              </a:xfrm>
            </xdr:grpSpPr>
            <xdr:grpSp>
              <xdr:nvGrpSpPr>
                <xdr:cNvPr id="43" name="42 Grupo">
                  <a:extLst>
                    <a:ext uri="{FF2B5EF4-FFF2-40B4-BE49-F238E27FC236}">
                      <a16:creationId xmlns:a16="http://schemas.microsoft.com/office/drawing/2014/main" id="{00000000-0008-0000-0200-00002B000000}"/>
                    </a:ext>
                  </a:extLst>
                </xdr:cNvPr>
                <xdr:cNvGrpSpPr/>
              </xdr:nvGrpSpPr>
              <xdr:grpSpPr>
                <a:xfrm>
                  <a:off x="5369979" y="3402958"/>
                  <a:ext cx="292520" cy="590816"/>
                  <a:chOff x="5368814" y="3402958"/>
                  <a:chExt cx="301924" cy="590816"/>
                </a:xfrm>
              </xdr:grpSpPr>
              <xdr:cxnSp macro="">
                <xdr:nvCxnSpPr>
                  <xdr:cNvPr id="38" name="37 Conector recto">
                    <a:extLst>
                      <a:ext uri="{FF2B5EF4-FFF2-40B4-BE49-F238E27FC236}">
                        <a16:creationId xmlns:a16="http://schemas.microsoft.com/office/drawing/2014/main" id="{00000000-0008-0000-0200-000026000000}"/>
                      </a:ext>
                    </a:extLst>
                  </xdr:cNvPr>
                  <xdr:cNvCxnSpPr/>
                </xdr:nvCxnSpPr>
                <xdr:spPr>
                  <a:xfrm>
                    <a:off x="5368814" y="3421217"/>
                    <a:ext cx="141" cy="572557"/>
                  </a:xfrm>
                  <a:prstGeom prst="line">
                    <a:avLst/>
                  </a:prstGeom>
                  <a:ln w="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2" name="41 Conector recto">
                    <a:extLst>
                      <a:ext uri="{FF2B5EF4-FFF2-40B4-BE49-F238E27FC236}">
                        <a16:creationId xmlns:a16="http://schemas.microsoft.com/office/drawing/2014/main" id="{00000000-0008-0000-0200-00002A000000}"/>
                      </a:ext>
                    </a:extLst>
                  </xdr:cNvPr>
                  <xdr:cNvCxnSpPr/>
                </xdr:nvCxnSpPr>
                <xdr:spPr>
                  <a:xfrm>
                    <a:off x="5670597" y="3402958"/>
                    <a:ext cx="141" cy="572557"/>
                  </a:xfrm>
                  <a:prstGeom prst="line">
                    <a:avLst/>
                  </a:prstGeom>
                  <a:ln w="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45" name="44 Conector recto de flecha">
                  <a:extLst>
                    <a:ext uri="{FF2B5EF4-FFF2-40B4-BE49-F238E27FC236}">
                      <a16:creationId xmlns:a16="http://schemas.microsoft.com/office/drawing/2014/main" id="{00000000-0008-0000-0200-00002D000000}"/>
                    </a:ext>
                  </a:extLst>
                </xdr:cNvPr>
                <xdr:cNvCxnSpPr/>
              </xdr:nvCxnSpPr>
              <xdr:spPr>
                <a:xfrm rot="18900000">
                  <a:off x="5391616" y="3869834"/>
                  <a:ext cx="215228" cy="223400"/>
                </a:xfrm>
                <a:prstGeom prst="straightConnector1">
                  <a:avLst/>
                </a:prstGeom>
                <a:ln w="0"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552450</xdr:colOff>
          <xdr:row>0</xdr:row>
          <xdr:rowOff>171450</xdr:rowOff>
        </xdr:from>
        <xdr:to>
          <xdr:col>9</xdr:col>
          <xdr:colOff>180975</xdr:colOff>
          <xdr:row>5</xdr:row>
          <xdr:rowOff>180975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409575</xdr:colOff>
      <xdr:row>18</xdr:row>
      <xdr:rowOff>47624</xdr:rowOff>
    </xdr:from>
    <xdr:to>
      <xdr:col>12</xdr:col>
      <xdr:colOff>295274</xdr:colOff>
      <xdr:row>33</xdr:row>
      <xdr:rowOff>171449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981575" y="3476624"/>
          <a:ext cx="4457699" cy="2981325"/>
          <a:chOff x="4981575" y="3476624"/>
          <a:chExt cx="4457699" cy="2981325"/>
        </a:xfrm>
      </xdr:grpSpPr>
      <xdr:grpSp>
        <xdr:nvGrpSpPr>
          <xdr:cNvPr id="41" name="40 Grupo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GrpSpPr/>
        </xdr:nvGrpSpPr>
        <xdr:grpSpPr>
          <a:xfrm>
            <a:off x="4981575" y="3476624"/>
            <a:ext cx="4410000" cy="2981325"/>
            <a:chOff x="5048250" y="3505199"/>
            <a:chExt cx="4410000" cy="2981325"/>
          </a:xfrm>
        </xdr:grpSpPr>
        <xdr:graphicFrame macro="">
          <xdr:nvGraphicFramePr>
            <xdr:cNvPr id="88" name="87 Gráfico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GraphicFramePr/>
          </xdr:nvGraphicFramePr>
          <xdr:xfrm>
            <a:off x="5048250" y="3505199"/>
            <a:ext cx="4410000" cy="29813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92" name="26 Grupo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GrpSpPr/>
          </xdr:nvGrpSpPr>
          <xdr:grpSpPr>
            <a:xfrm>
              <a:off x="6034087" y="4143384"/>
              <a:ext cx="3052763" cy="2128904"/>
              <a:chOff x="4572000" y="1868754"/>
              <a:chExt cx="3052763" cy="1828582"/>
            </a:xfrm>
          </xdr:grpSpPr>
          <xdr:grpSp>
            <xdr:nvGrpSpPr>
              <xdr:cNvPr id="102" name="24 Grupo">
                <a:extLst>
                  <a:ext uri="{FF2B5EF4-FFF2-40B4-BE49-F238E27FC236}">
                    <a16:creationId xmlns:a16="http://schemas.microsoft.com/office/drawing/2014/main" id="{00000000-0008-0000-0200-000066000000}"/>
                  </a:ext>
                </a:extLst>
              </xdr:cNvPr>
              <xdr:cNvGrpSpPr/>
            </xdr:nvGrpSpPr>
            <xdr:grpSpPr>
              <a:xfrm>
                <a:off x="4572000" y="1868754"/>
                <a:ext cx="3052763" cy="1828582"/>
                <a:chOff x="4572000" y="1868754"/>
                <a:chExt cx="3052763" cy="1828582"/>
              </a:xfrm>
            </xdr:grpSpPr>
            <xdr:grpSp>
              <xdr:nvGrpSpPr>
                <xdr:cNvPr id="106" name="22 Grupo">
                  <a:extLst>
                    <a:ext uri="{FF2B5EF4-FFF2-40B4-BE49-F238E27FC236}">
                      <a16:creationId xmlns:a16="http://schemas.microsoft.com/office/drawing/2014/main" id="{00000000-0008-0000-0200-00006A000000}"/>
                    </a:ext>
                  </a:extLst>
                </xdr:cNvPr>
                <xdr:cNvGrpSpPr/>
              </xdr:nvGrpSpPr>
              <xdr:grpSpPr>
                <a:xfrm>
                  <a:off x="4572000" y="1868754"/>
                  <a:ext cx="3052763" cy="1546262"/>
                  <a:chOff x="4572000" y="1868754"/>
                  <a:chExt cx="3052763" cy="1546262"/>
                </a:xfrm>
              </xdr:grpSpPr>
              <xdr:cxnSp macro="">
                <xdr:nvCxnSpPr>
                  <xdr:cNvPr id="110" name="109 Conector recto">
                    <a:extLst>
                      <a:ext uri="{FF2B5EF4-FFF2-40B4-BE49-F238E27FC236}">
                        <a16:creationId xmlns:a16="http://schemas.microsoft.com/office/drawing/2014/main" id="{00000000-0008-0000-0200-00006E000000}"/>
                      </a:ext>
                    </a:extLst>
                  </xdr:cNvPr>
                  <xdr:cNvCxnSpPr/>
                </xdr:nvCxnSpPr>
                <xdr:spPr>
                  <a:xfrm flipH="1">
                    <a:off x="5967413" y="1868754"/>
                    <a:ext cx="4764" cy="15462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1" name="110 Conector recto">
                    <a:extLst>
                      <a:ext uri="{FF2B5EF4-FFF2-40B4-BE49-F238E27FC236}">
                        <a16:creationId xmlns:a16="http://schemas.microsoft.com/office/drawing/2014/main" id="{00000000-0008-0000-0200-00006F000000}"/>
                      </a:ext>
                    </a:extLst>
                  </xdr:cNvPr>
                  <xdr:cNvCxnSpPr/>
                </xdr:nvCxnSpPr>
                <xdr:spPr>
                  <a:xfrm>
                    <a:off x="4572000" y="3399694"/>
                    <a:ext cx="3052763" cy="476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07" name="23 Grupo">
                  <a:extLst>
                    <a:ext uri="{FF2B5EF4-FFF2-40B4-BE49-F238E27FC236}">
                      <a16:creationId xmlns:a16="http://schemas.microsoft.com/office/drawing/2014/main" id="{00000000-0008-0000-0200-00006B000000}"/>
                    </a:ext>
                  </a:extLst>
                </xdr:cNvPr>
                <xdr:cNvGrpSpPr/>
              </xdr:nvGrpSpPr>
              <xdr:grpSpPr>
                <a:xfrm>
                  <a:off x="5281555" y="3043237"/>
                  <a:ext cx="1366936" cy="654099"/>
                  <a:chOff x="5281555" y="3043237"/>
                  <a:chExt cx="1366936" cy="654099"/>
                </a:xfrm>
              </xdr:grpSpPr>
              <xdr:cxnSp macro="">
                <xdr:nvCxnSpPr>
                  <xdr:cNvPr id="108" name="10 Conector recto">
                    <a:extLst>
                      <a:ext uri="{FF2B5EF4-FFF2-40B4-BE49-F238E27FC236}">
                        <a16:creationId xmlns:a16="http://schemas.microsoft.com/office/drawing/2014/main" id="{00000000-0008-0000-0200-00006C000000}"/>
                      </a:ext>
                    </a:extLst>
                  </xdr:cNvPr>
                  <xdr:cNvCxnSpPr/>
                </xdr:nvCxnSpPr>
                <xdr:spPr>
                  <a:xfrm>
                    <a:off x="5281555" y="3043237"/>
                    <a:ext cx="1" cy="649351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9" name="108 Conector recto">
                    <a:extLst>
                      <a:ext uri="{FF2B5EF4-FFF2-40B4-BE49-F238E27FC236}">
                        <a16:creationId xmlns:a16="http://schemas.microsoft.com/office/drawing/2014/main" id="{00000000-0008-0000-0200-00006D000000}"/>
                      </a:ext>
                    </a:extLst>
                  </xdr:cNvPr>
                  <xdr:cNvCxnSpPr/>
                </xdr:nvCxnSpPr>
                <xdr:spPr>
                  <a:xfrm>
                    <a:off x="6648490" y="3047984"/>
                    <a:ext cx="1" cy="64935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prstDash val="lgDashDot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03" name="25 Grupo">
                <a:extLst>
                  <a:ext uri="{FF2B5EF4-FFF2-40B4-BE49-F238E27FC236}">
                    <a16:creationId xmlns:a16="http://schemas.microsoft.com/office/drawing/2014/main" id="{00000000-0008-0000-0200-000067000000}"/>
                  </a:ext>
                </a:extLst>
              </xdr:cNvPr>
              <xdr:cNvGrpSpPr/>
            </xdr:nvGrpSpPr>
            <xdr:grpSpPr>
              <a:xfrm>
                <a:off x="5100497" y="3247943"/>
                <a:ext cx="1731604" cy="309216"/>
                <a:chOff x="5100497" y="3247943"/>
                <a:chExt cx="1731604" cy="309216"/>
              </a:xfrm>
            </xdr:grpSpPr>
            <xdr:sp macro="" textlink="">
              <xdr:nvSpPr>
                <xdr:cNvPr id="104" name="1 Elipse">
                  <a:extLst>
                    <a:ext uri="{FF2B5EF4-FFF2-40B4-BE49-F238E27FC236}">
                      <a16:creationId xmlns:a16="http://schemas.microsoft.com/office/drawing/2014/main" id="{00000000-0008-0000-0200-000068000000}"/>
                    </a:ext>
                  </a:extLst>
                </xdr:cNvPr>
                <xdr:cNvSpPr/>
              </xdr:nvSpPr>
              <xdr:spPr>
                <a:xfrm>
                  <a:off x="6472101" y="3247944"/>
                  <a:ext cx="360000" cy="309215"/>
                </a:xfrm>
                <a:prstGeom prst="ellipse">
                  <a:avLst/>
                </a:prstGeom>
                <a:solidFill>
                  <a:schemeClr val="tx2">
                    <a:lumMod val="60000"/>
                    <a:lumOff val="40000"/>
                    <a:alpha val="25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sp macro="" textlink="">
              <xdr:nvSpPr>
                <xdr:cNvPr id="105" name="2 Elipse">
                  <a:extLst>
                    <a:ext uri="{FF2B5EF4-FFF2-40B4-BE49-F238E27FC236}">
                      <a16:creationId xmlns:a16="http://schemas.microsoft.com/office/drawing/2014/main" id="{00000000-0008-0000-0200-000069000000}"/>
                    </a:ext>
                  </a:extLst>
                </xdr:cNvPr>
                <xdr:cNvSpPr/>
              </xdr:nvSpPr>
              <xdr:spPr>
                <a:xfrm>
                  <a:off x="5100497" y="3247943"/>
                  <a:ext cx="360000" cy="309214"/>
                </a:xfrm>
                <a:prstGeom prst="ellipse">
                  <a:avLst/>
                </a:prstGeom>
                <a:solidFill>
                  <a:srgbClr val="FF0000">
                    <a:alpha val="25000"/>
                  </a:srgbClr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39" name="28 CuadroTexto">
                <a:extLst>
                  <a:ext uri="{FF2B5EF4-FFF2-40B4-BE49-F238E27FC236}">
                    <a16:creationId xmlns:a16="http://schemas.microsoft.com/office/drawing/2014/main" id="{00000000-0008-0000-0200-000027000000}"/>
                  </a:ext>
                </a:extLst>
              </xdr:cNvPr>
              <xdr:cNvSpPr txBox="1"/>
            </xdr:nvSpPr>
            <xdr:spPr>
              <a:xfrm>
                <a:off x="7191375" y="4048124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ES" sz="1100" b="1" i="1">
                          <a:latin typeface="Cambria Math" panose="02040503050406030204" pitchFamily="18" charset="0"/>
                          <a:cs typeface="Times New Roman" pitchFamily="18" charset="0"/>
                        </a:rPr>
                        <m:t>𝒚</m:t>
                      </m:r>
                    </m:oMath>
                  </m:oMathPara>
                </a14:m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Choice>
        <mc:Fallback xmlns="">
          <xdr:sp macro="" textlink="">
            <xdr:nvSpPr>
              <xdr:cNvPr id="39" name="28 CuadroTexto">
                <a:extLst>
                  <a:ext uri="{FF2B5EF4-FFF2-40B4-BE49-F238E27FC236}">
                    <a16:creationId xmlns:a16="http://schemas.microsoft.com/office/drawing/2014/main" id="{00000000-0008-0000-0100-00001D000000}"/>
                  </a:ext>
                </a:extLst>
              </xdr:cNvPr>
              <xdr:cNvSpPr txBox="1"/>
            </xdr:nvSpPr>
            <xdr:spPr>
              <a:xfrm>
                <a:off x="7191375" y="4048124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 b="1" i="0">
                    <a:latin typeface="Cambria Math" panose="02040503050406030204" pitchFamily="18" charset="0"/>
                    <a:cs typeface="Times New Roman" pitchFamily="18" charset="0"/>
                  </a:rPr>
                  <a:t>𝒚</a:t>
                </a:r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4" name="28 CuadroTexto">
                <a:extLst>
                  <a:ext uri="{FF2B5EF4-FFF2-40B4-BE49-F238E27FC236}">
                    <a16:creationId xmlns:a16="http://schemas.microsoft.com/office/drawing/2014/main" id="{00000000-0008-0000-0200-00002C000000}"/>
                  </a:ext>
                </a:extLst>
              </xdr:cNvPr>
              <xdr:cNvSpPr txBox="1"/>
            </xdr:nvSpPr>
            <xdr:spPr>
              <a:xfrm>
                <a:off x="8867775" y="5657848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CL" sz="1100" b="1" i="1">
                          <a:latin typeface="Cambria Math" panose="02040503050406030204" pitchFamily="18" charset="0"/>
                          <a:cs typeface="Times New Roman" pitchFamily="18" charset="0"/>
                        </a:rPr>
                        <m:t>𝒙</m:t>
                      </m:r>
                    </m:oMath>
                  </m:oMathPara>
                </a14:m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Choice>
        <mc:Fallback xmlns="">
          <xdr:sp macro="" textlink="">
            <xdr:nvSpPr>
              <xdr:cNvPr id="44" name="28 CuadroTexto">
                <a:extLst>
                  <a:ext uri="{FF2B5EF4-FFF2-40B4-BE49-F238E27FC236}">
                    <a16:creationId xmlns:a16="http://schemas.microsoft.com/office/drawing/2014/main" id="{00000000-0008-0000-0100-00001D000000}"/>
                  </a:ext>
                </a:extLst>
              </xdr:cNvPr>
              <xdr:cNvSpPr txBox="1"/>
            </xdr:nvSpPr>
            <xdr:spPr>
              <a:xfrm>
                <a:off x="8867775" y="5657848"/>
                <a:ext cx="571499" cy="30480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CL" sz="1100" b="1" i="0">
                    <a:latin typeface="Cambria Math" panose="02040503050406030204" pitchFamily="18" charset="0"/>
                    <a:cs typeface="Times New Roman" pitchFamily="18" charset="0"/>
                  </a:rPr>
                  <a:t>𝒙</a:t>
                </a:r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</a:t>
                </a:r>
                <a:endParaRPr lang="es-ES" sz="1100" b="0" i="0">
                  <a:latin typeface="+mn-lt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	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357145</xdr:colOff>
      <xdr:row>8</xdr:row>
      <xdr:rowOff>153129</xdr:rowOff>
    </xdr:from>
    <xdr:to>
      <xdr:col>2</xdr:col>
      <xdr:colOff>404733</xdr:colOff>
      <xdr:row>11</xdr:row>
      <xdr:rowOff>121629</xdr:rowOff>
    </xdr:to>
    <xdr:grpSp>
      <xdr:nvGrpSpPr>
        <xdr:cNvPr id="31" name="30 Grupo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pSpPr/>
      </xdr:nvGrpSpPr>
      <xdr:grpSpPr>
        <a:xfrm>
          <a:off x="1119145" y="1677129"/>
          <a:ext cx="809588" cy="540000"/>
          <a:chOff x="3405225" y="1548532"/>
          <a:chExt cx="809588" cy="540000"/>
        </a:xfrm>
      </xdr:grpSpPr>
      <xdr:grpSp>
        <xdr:nvGrpSpPr>
          <xdr:cNvPr id="14" name="13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>
            <a:off x="3405225" y="1548532"/>
            <a:ext cx="809588" cy="540000"/>
            <a:chOff x="3405225" y="1334197"/>
            <a:chExt cx="804892" cy="575566"/>
          </a:xfrm>
        </xdr:grpSpPr>
        <xdr:cxnSp macro="">
          <xdr:nvCxnSpPr>
            <xdr:cNvPr id="10" name="9 Conector recto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CxnSpPr/>
          </xdr:nvCxnSpPr>
          <xdr:spPr>
            <a:xfrm flipH="1">
              <a:off x="3405225" y="1334213"/>
              <a:ext cx="4724" cy="5755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12 Conector recto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CxnSpPr/>
          </xdr:nvCxnSpPr>
          <xdr:spPr>
            <a:xfrm flipH="1">
              <a:off x="4205393" y="1334197"/>
              <a:ext cx="4724" cy="5755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20 Grupo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GrpSpPr/>
        </xdr:nvGrpSpPr>
        <xdr:grpSpPr>
          <a:xfrm>
            <a:off x="3590965" y="1615198"/>
            <a:ext cx="447635" cy="288000"/>
            <a:chOff x="3405225" y="1334197"/>
            <a:chExt cx="804892" cy="575566"/>
          </a:xfrm>
        </xdr:grpSpPr>
        <xdr:cxnSp macro="">
          <xdr:nvCxnSpPr>
            <xdr:cNvPr id="22" name="21 Conector recto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CxnSpPr/>
          </xdr:nvCxnSpPr>
          <xdr:spPr>
            <a:xfrm flipH="1">
              <a:off x="3405225" y="1334213"/>
              <a:ext cx="4724" cy="5755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22 Conector recto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CxnSpPr/>
          </xdr:nvCxnSpPr>
          <xdr:spPr>
            <a:xfrm flipH="1">
              <a:off x="4205393" y="1334197"/>
              <a:ext cx="4724" cy="57555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5" name="24 Conector recto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>
            <a:off x="3595687" y="1824027"/>
            <a:ext cx="442913" cy="0"/>
          </a:xfrm>
          <a:prstGeom prst="line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27 Conector recto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CxnSpPr/>
        </xdr:nvCxnSpPr>
        <xdr:spPr>
          <a:xfrm>
            <a:off x="3409950" y="1990715"/>
            <a:ext cx="804863" cy="0"/>
          </a:xfrm>
          <a:prstGeom prst="line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257095</xdr:colOff>
      <xdr:row>5</xdr:row>
      <xdr:rowOff>19050</xdr:rowOff>
    </xdr:from>
    <xdr:to>
      <xdr:col>2</xdr:col>
      <xdr:colOff>519032</xdr:colOff>
      <xdr:row>11</xdr:row>
      <xdr:rowOff>95241</xdr:rowOff>
    </xdr:to>
    <xdr:grpSp>
      <xdr:nvGrpSpPr>
        <xdr:cNvPr id="160" name="159 Grupo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GrpSpPr/>
      </xdr:nvGrpSpPr>
      <xdr:grpSpPr>
        <a:xfrm>
          <a:off x="1019095" y="971550"/>
          <a:ext cx="1023937" cy="1219191"/>
          <a:chOff x="1019095" y="971550"/>
          <a:chExt cx="1023937" cy="1219191"/>
        </a:xfrm>
      </xdr:grpSpPr>
      <xdr:grpSp>
        <xdr:nvGrpSpPr>
          <xdr:cNvPr id="159" name="158 Grupo">
            <a:extLst>
              <a:ext uri="{FF2B5EF4-FFF2-40B4-BE49-F238E27FC236}">
                <a16:creationId xmlns:a16="http://schemas.microsoft.com/office/drawing/2014/main" id="{00000000-0008-0000-0300-00009F000000}"/>
              </a:ext>
            </a:extLst>
          </xdr:cNvPr>
          <xdr:cNvGrpSpPr/>
        </xdr:nvGrpSpPr>
        <xdr:grpSpPr>
          <a:xfrm>
            <a:off x="1152442" y="971550"/>
            <a:ext cx="720000" cy="720000"/>
            <a:chOff x="1152442" y="971550"/>
            <a:chExt cx="720000" cy="720000"/>
          </a:xfrm>
        </xdr:grpSpPr>
        <xdr:sp macro="" textlink="">
          <xdr:nvSpPr>
            <xdr:cNvPr id="2" name="1 Elipse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/>
          </xdr:nvSpPr>
          <xdr:spPr>
            <a:xfrm>
              <a:off x="1152442" y="971550"/>
              <a:ext cx="720000" cy="720000"/>
            </a:xfrm>
            <a:prstGeom prst="ellipse">
              <a:avLst/>
            </a:prstGeom>
            <a:solidFill>
              <a:schemeClr val="bg1">
                <a:lumMod val="95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  <xdr:sp macro="" textlink="">
          <xdr:nvSpPr>
            <xdr:cNvPr id="3" name="2 Elipse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/>
          </xdr:nvSpPr>
          <xdr:spPr>
            <a:xfrm>
              <a:off x="1328654" y="1142999"/>
              <a:ext cx="360000" cy="360000"/>
            </a:xfrm>
            <a:prstGeom prst="ellipse">
              <a:avLst/>
            </a:prstGeom>
            <a:solidFill>
              <a:srgbClr val="FF0000">
                <a:alpha val="25000"/>
              </a:srgbClr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</xdr:grpSp>
      <xdr:sp macro="" textlink="">
        <xdr:nvSpPr>
          <xdr:cNvPr id="32" name="31 CuadroTexto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1019095" y="1728778"/>
            <a:ext cx="1023937" cy="461963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10</a:t>
            </a:r>
          </a:p>
          <a:p>
            <a:r>
              <a:rPr lang="es-ES" sz="1100"/>
              <a:t>         20</a:t>
            </a:r>
          </a:p>
        </xdr:txBody>
      </xdr:sp>
    </xdr:grpSp>
    <xdr:clientData/>
  </xdr:twoCellAnchor>
  <xdr:twoCellAnchor>
    <xdr:from>
      <xdr:col>10</xdr:col>
      <xdr:colOff>104774</xdr:colOff>
      <xdr:row>18</xdr:row>
      <xdr:rowOff>57149</xdr:rowOff>
    </xdr:from>
    <xdr:to>
      <xdr:col>16</xdr:col>
      <xdr:colOff>695325</xdr:colOff>
      <xdr:row>33</xdr:row>
      <xdr:rowOff>133350</xdr:rowOff>
    </xdr:to>
    <xdr:grpSp>
      <xdr:nvGrpSpPr>
        <xdr:cNvPr id="157" name="156 Grupo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GrpSpPr/>
      </xdr:nvGrpSpPr>
      <xdr:grpSpPr>
        <a:xfrm>
          <a:off x="7724774" y="3486149"/>
          <a:ext cx="5162551" cy="2933701"/>
          <a:chOff x="7667624" y="3848099"/>
          <a:chExt cx="5162551" cy="2933701"/>
        </a:xfrm>
      </xdr:grpSpPr>
      <xdr:graphicFrame macro="">
        <xdr:nvGraphicFramePr>
          <xdr:cNvPr id="24" name="23 Gráfico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GraphicFramePr/>
        </xdr:nvGraphicFramePr>
        <xdr:xfrm>
          <a:off x="7667624" y="3848099"/>
          <a:ext cx="5162551" cy="29337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8" name="117 Grupo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11768175" y="4400550"/>
            <a:ext cx="724722" cy="1388454"/>
            <a:chOff x="13377900" y="2305050"/>
            <a:chExt cx="724722" cy="1388454"/>
          </a:xfrm>
        </xdr:grpSpPr>
        <xdr:grpSp>
          <xdr:nvGrpSpPr>
            <xdr:cNvPr id="115" name="114 Grupo">
              <a:extLst>
                <a:ext uri="{FF2B5EF4-FFF2-40B4-BE49-F238E27FC236}">
                  <a16:creationId xmlns:a16="http://schemas.microsoft.com/office/drawing/2014/main" id="{00000000-0008-0000-0300-000073000000}"/>
                </a:ext>
              </a:extLst>
            </xdr:cNvPr>
            <xdr:cNvGrpSpPr/>
          </xdr:nvGrpSpPr>
          <xdr:grpSpPr>
            <a:xfrm>
              <a:off x="13382622" y="2305050"/>
              <a:ext cx="720000" cy="720000"/>
              <a:chOff x="13382622" y="2305050"/>
              <a:chExt cx="720000" cy="720000"/>
            </a:xfrm>
          </xdr:grpSpPr>
          <xdr:sp macro="" textlink="">
            <xdr:nvSpPr>
              <xdr:cNvPr id="113" name="112 Elipse">
                <a:extLst>
                  <a:ext uri="{FF2B5EF4-FFF2-40B4-BE49-F238E27FC236}">
                    <a16:creationId xmlns:a16="http://schemas.microsoft.com/office/drawing/2014/main" id="{00000000-0008-0000-0300-000071000000}"/>
                  </a:ext>
                </a:extLst>
              </xdr:cNvPr>
              <xdr:cNvSpPr/>
            </xdr:nvSpPr>
            <xdr:spPr>
              <a:xfrm>
                <a:off x="13382622" y="2305050"/>
                <a:ext cx="720000" cy="720000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9050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14" name="2 Elipse">
                <a:extLst>
                  <a:ext uri="{FF2B5EF4-FFF2-40B4-BE49-F238E27FC236}">
                    <a16:creationId xmlns:a16="http://schemas.microsoft.com/office/drawing/2014/main" id="{00000000-0008-0000-0300-000072000000}"/>
                  </a:ext>
                </a:extLst>
              </xdr:cNvPr>
              <xdr:cNvSpPr/>
            </xdr:nvSpPr>
            <xdr:spPr>
              <a:xfrm>
                <a:off x="13558834" y="2476499"/>
                <a:ext cx="360000" cy="360000"/>
              </a:xfrm>
              <a:prstGeom prst="ellipse">
                <a:avLst/>
              </a:prstGeom>
              <a:solidFill>
                <a:srgbClr val="FF0000">
                  <a:alpha val="25000"/>
                </a:srgbClr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117" name="116 Grupo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GrpSpPr/>
          </xdr:nvGrpSpPr>
          <xdr:grpSpPr>
            <a:xfrm>
              <a:off x="13377900" y="2986077"/>
              <a:ext cx="720000" cy="707427"/>
              <a:chOff x="13511250" y="3652827"/>
              <a:chExt cx="720000" cy="707427"/>
            </a:xfrm>
          </xdr:grpSpPr>
          <xdr:grpSp>
            <xdr:nvGrpSpPr>
              <xdr:cNvPr id="99" name="92 Grupo">
                <a:extLst>
                  <a:ext uri="{FF2B5EF4-FFF2-40B4-BE49-F238E27FC236}">
                    <a16:creationId xmlns:a16="http://schemas.microsoft.com/office/drawing/2014/main" id="{00000000-0008-0000-0300-000063000000}"/>
                  </a:ext>
                </a:extLst>
              </xdr:cNvPr>
              <xdr:cNvGrpSpPr/>
            </xdr:nvGrpSpPr>
            <xdr:grpSpPr>
              <a:xfrm>
                <a:off x="13535025" y="3652827"/>
                <a:ext cx="600075" cy="423873"/>
                <a:chOff x="13382625" y="1881177"/>
                <a:chExt cx="600075" cy="423873"/>
              </a:xfrm>
            </xdr:grpSpPr>
            <xdr:sp macro="" textlink="">
              <xdr:nvSpPr>
                <xdr:cNvPr id="107" name="106 CuadroTexto">
                  <a:extLst>
                    <a:ext uri="{FF2B5EF4-FFF2-40B4-BE49-F238E27FC236}">
                      <a16:creationId xmlns:a16="http://schemas.microsoft.com/office/drawing/2014/main" id="{00000000-0008-0000-0300-00006B000000}"/>
                    </a:ext>
                  </a:extLst>
                </xdr:cNvPr>
                <xdr:cNvSpPr txBox="1"/>
              </xdr:nvSpPr>
              <xdr:spPr>
                <a:xfrm>
                  <a:off x="13382625" y="1881177"/>
                  <a:ext cx="600075" cy="423873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/>
                    <a:t>   </a:t>
                  </a:r>
                  <a:r>
                    <a:rPr lang="es-ES" sz="900"/>
                    <a:t>10 </a:t>
                  </a:r>
                  <a:r>
                    <a:rPr lang="es-ES" sz="900" i="1">
                      <a:latin typeface="Times New Roman" pitchFamily="18" charset="0"/>
                      <a:cs typeface="Times New Roman" pitchFamily="18" charset="0"/>
                    </a:rPr>
                    <a:t>mm</a:t>
                  </a:r>
                  <a:endParaRPr lang="es-ES" sz="90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grpSp>
              <xdr:nvGrpSpPr>
                <xdr:cNvPr id="108" name="85 Grupo">
                  <a:extLst>
                    <a:ext uri="{FF2B5EF4-FFF2-40B4-BE49-F238E27FC236}">
                      <a16:creationId xmlns:a16="http://schemas.microsoft.com/office/drawing/2014/main" id="{00000000-0008-0000-0300-00006C000000}"/>
                    </a:ext>
                  </a:extLst>
                </xdr:cNvPr>
                <xdr:cNvGrpSpPr/>
              </xdr:nvGrpSpPr>
              <xdr:grpSpPr>
                <a:xfrm>
                  <a:off x="13544590" y="1974100"/>
                  <a:ext cx="360000" cy="295837"/>
                  <a:chOff x="13496965" y="1296120"/>
                  <a:chExt cx="364722" cy="288000"/>
                </a:xfrm>
              </xdr:grpSpPr>
              <xdr:grpSp>
                <xdr:nvGrpSpPr>
                  <xdr:cNvPr id="109" name="20 Grupo">
                    <a:extLst>
                      <a:ext uri="{FF2B5EF4-FFF2-40B4-BE49-F238E27FC236}">
                        <a16:creationId xmlns:a16="http://schemas.microsoft.com/office/drawing/2014/main" id="{00000000-0008-0000-0300-00006D000000}"/>
                      </a:ext>
                    </a:extLst>
                  </xdr:cNvPr>
                  <xdr:cNvGrpSpPr/>
                </xdr:nvGrpSpPr>
                <xdr:grpSpPr>
                  <a:xfrm>
                    <a:off x="13496965" y="1296120"/>
                    <a:ext cx="360000" cy="288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11" name="110 Conector recto">
                      <a:extLst>
                        <a:ext uri="{FF2B5EF4-FFF2-40B4-BE49-F238E27FC236}">
                          <a16:creationId xmlns:a16="http://schemas.microsoft.com/office/drawing/2014/main" id="{00000000-0008-0000-0300-00006F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2" name="111 Conector recto">
                      <a:extLst>
                        <a:ext uri="{FF2B5EF4-FFF2-40B4-BE49-F238E27FC236}">
                          <a16:creationId xmlns:a16="http://schemas.microsoft.com/office/drawing/2014/main" id="{00000000-0008-0000-0300-000070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10" name="109 Conector recto">
                    <a:extLst>
                      <a:ext uri="{FF2B5EF4-FFF2-40B4-BE49-F238E27FC236}">
                        <a16:creationId xmlns:a16="http://schemas.microsoft.com/office/drawing/2014/main" id="{00000000-0008-0000-0300-00006E000000}"/>
                      </a:ext>
                    </a:extLst>
                  </xdr:cNvPr>
                  <xdr:cNvCxnSpPr/>
                </xdr:nvCxnSpPr>
                <xdr:spPr>
                  <a:xfrm>
                    <a:off x="13501687" y="1504949"/>
                    <a:ext cx="360000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16" name="115 Grupo">
                <a:extLst>
                  <a:ext uri="{FF2B5EF4-FFF2-40B4-BE49-F238E27FC236}">
                    <a16:creationId xmlns:a16="http://schemas.microsoft.com/office/drawing/2014/main" id="{00000000-0008-0000-0300-000074000000}"/>
                  </a:ext>
                </a:extLst>
              </xdr:cNvPr>
              <xdr:cNvGrpSpPr/>
            </xdr:nvGrpSpPr>
            <xdr:grpSpPr>
              <a:xfrm>
                <a:off x="13511250" y="3820254"/>
                <a:ext cx="720000" cy="540000"/>
                <a:chOff x="13473150" y="4591779"/>
                <a:chExt cx="720000" cy="540000"/>
              </a:xfrm>
            </xdr:grpSpPr>
            <xdr:grpSp>
              <xdr:nvGrpSpPr>
                <xdr:cNvPr id="101" name="86 Grupo">
                  <a:extLst>
                    <a:ext uri="{FF2B5EF4-FFF2-40B4-BE49-F238E27FC236}">
                      <a16:creationId xmlns:a16="http://schemas.microsoft.com/office/drawing/2014/main" id="{00000000-0008-0000-0300-000065000000}"/>
                    </a:ext>
                  </a:extLst>
                </xdr:cNvPr>
                <xdr:cNvGrpSpPr/>
              </xdr:nvGrpSpPr>
              <xdr:grpSpPr>
                <a:xfrm>
                  <a:off x="13473150" y="4591779"/>
                  <a:ext cx="720000" cy="540000"/>
                  <a:chOff x="13311225" y="1229454"/>
                  <a:chExt cx="809588" cy="540000"/>
                </a:xfrm>
              </xdr:grpSpPr>
              <xdr:grpSp>
                <xdr:nvGrpSpPr>
                  <xdr:cNvPr id="103" name="13 Grupo">
                    <a:extLst>
                      <a:ext uri="{FF2B5EF4-FFF2-40B4-BE49-F238E27FC236}">
                        <a16:creationId xmlns:a16="http://schemas.microsoft.com/office/drawing/2014/main" id="{00000000-0008-0000-0300-000067000000}"/>
                      </a:ext>
                    </a:extLst>
                  </xdr:cNvPr>
                  <xdr:cNvGrpSpPr/>
                </xdr:nvGrpSpPr>
                <xdr:grpSpPr>
                  <a:xfrm>
                    <a:off x="13311225" y="1229454"/>
                    <a:ext cx="809588" cy="540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05" name="9 Conector recto">
                      <a:extLst>
                        <a:ext uri="{FF2B5EF4-FFF2-40B4-BE49-F238E27FC236}">
                          <a16:creationId xmlns:a16="http://schemas.microsoft.com/office/drawing/2014/main" id="{00000000-0008-0000-0300-000069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6" name="105 Conector recto">
                      <a:extLst>
                        <a:ext uri="{FF2B5EF4-FFF2-40B4-BE49-F238E27FC236}">
                          <a16:creationId xmlns:a16="http://schemas.microsoft.com/office/drawing/2014/main" id="{00000000-0008-0000-0300-00006A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04" name="103 Conector recto">
                    <a:extLst>
                      <a:ext uri="{FF2B5EF4-FFF2-40B4-BE49-F238E27FC236}">
                        <a16:creationId xmlns:a16="http://schemas.microsoft.com/office/drawing/2014/main" id="{00000000-0008-0000-0300-000068000000}"/>
                      </a:ext>
                    </a:extLst>
                  </xdr:cNvPr>
                  <xdr:cNvCxnSpPr/>
                </xdr:nvCxnSpPr>
                <xdr:spPr>
                  <a:xfrm>
                    <a:off x="13315950" y="1671637"/>
                    <a:ext cx="804863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02" name="101 CuadroTexto">
                  <a:extLst>
                    <a:ext uri="{FF2B5EF4-FFF2-40B4-BE49-F238E27FC236}">
                      <a16:creationId xmlns:a16="http://schemas.microsoft.com/office/drawing/2014/main" id="{00000000-0008-0000-0300-000066000000}"/>
                    </a:ext>
                  </a:extLst>
                </xdr:cNvPr>
                <xdr:cNvSpPr txBox="1"/>
              </xdr:nvSpPr>
              <xdr:spPr>
                <a:xfrm>
                  <a:off x="13592175" y="4781550"/>
                  <a:ext cx="590550" cy="219075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900"/>
                    <a:t>20 </a:t>
                  </a:r>
                  <a:r>
                    <a:rPr lang="es-ES" sz="900">
                      <a:latin typeface="Times New Roman" pitchFamily="18" charset="0"/>
                      <a:cs typeface="Times New Roman" pitchFamily="18" charset="0"/>
                    </a:rPr>
                    <a:t>mm</a:t>
                  </a:r>
                </a:p>
              </xdr:txBody>
            </xdr:sp>
          </xdr:grpSp>
        </xdr:grpSp>
      </xdr:grpSp>
    </xdr:grpSp>
    <xdr:clientData/>
  </xdr:twoCellAnchor>
  <xdr:twoCellAnchor>
    <xdr:from>
      <xdr:col>10</xdr:col>
      <xdr:colOff>95251</xdr:colOff>
      <xdr:row>1</xdr:row>
      <xdr:rowOff>66675</xdr:rowOff>
    </xdr:from>
    <xdr:to>
      <xdr:col>16</xdr:col>
      <xdr:colOff>685801</xdr:colOff>
      <xdr:row>16</xdr:row>
      <xdr:rowOff>161925</xdr:rowOff>
    </xdr:to>
    <xdr:grpSp>
      <xdr:nvGrpSpPr>
        <xdr:cNvPr id="161" name="160 Grupo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GrpSpPr/>
      </xdr:nvGrpSpPr>
      <xdr:grpSpPr>
        <a:xfrm>
          <a:off x="7715251" y="257175"/>
          <a:ext cx="5162550" cy="2952750"/>
          <a:chOff x="7696201" y="485775"/>
          <a:chExt cx="5162550" cy="2952750"/>
        </a:xfrm>
      </xdr:grpSpPr>
      <xdr:graphicFrame macro="">
        <xdr:nvGraphicFramePr>
          <xdr:cNvPr id="20" name="19 Gráfico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GraphicFramePr/>
        </xdr:nvGraphicFramePr>
        <xdr:xfrm>
          <a:off x="7696201" y="485775"/>
          <a:ext cx="5162550" cy="2952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19" name="118 Grupo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GrpSpPr/>
        </xdr:nvGrpSpPr>
        <xdr:grpSpPr>
          <a:xfrm>
            <a:off x="11815800" y="866775"/>
            <a:ext cx="724722" cy="1388454"/>
            <a:chOff x="13377900" y="2305050"/>
            <a:chExt cx="724722" cy="1388454"/>
          </a:xfrm>
        </xdr:grpSpPr>
        <xdr:grpSp>
          <xdr:nvGrpSpPr>
            <xdr:cNvPr id="120" name="114 Grupo">
              <a:extLst>
                <a:ext uri="{FF2B5EF4-FFF2-40B4-BE49-F238E27FC236}">
                  <a16:creationId xmlns:a16="http://schemas.microsoft.com/office/drawing/2014/main" id="{00000000-0008-0000-0300-000078000000}"/>
                </a:ext>
              </a:extLst>
            </xdr:cNvPr>
            <xdr:cNvGrpSpPr/>
          </xdr:nvGrpSpPr>
          <xdr:grpSpPr>
            <a:xfrm>
              <a:off x="13382622" y="2305050"/>
              <a:ext cx="720000" cy="720000"/>
              <a:chOff x="13382622" y="2305050"/>
              <a:chExt cx="720000" cy="720000"/>
            </a:xfrm>
          </xdr:grpSpPr>
          <xdr:sp macro="" textlink="">
            <xdr:nvSpPr>
              <xdr:cNvPr id="136" name="135 Elipse">
                <a:extLst>
                  <a:ext uri="{FF2B5EF4-FFF2-40B4-BE49-F238E27FC236}">
                    <a16:creationId xmlns:a16="http://schemas.microsoft.com/office/drawing/2014/main" id="{00000000-0008-0000-0300-000088000000}"/>
                  </a:ext>
                </a:extLst>
              </xdr:cNvPr>
              <xdr:cNvSpPr/>
            </xdr:nvSpPr>
            <xdr:spPr>
              <a:xfrm>
                <a:off x="13382622" y="2305050"/>
                <a:ext cx="720000" cy="720000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9050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37" name="2 Elipse">
                <a:extLst>
                  <a:ext uri="{FF2B5EF4-FFF2-40B4-BE49-F238E27FC236}">
                    <a16:creationId xmlns:a16="http://schemas.microsoft.com/office/drawing/2014/main" id="{00000000-0008-0000-0300-000089000000}"/>
                  </a:ext>
                </a:extLst>
              </xdr:cNvPr>
              <xdr:cNvSpPr/>
            </xdr:nvSpPr>
            <xdr:spPr>
              <a:xfrm>
                <a:off x="13558834" y="2476499"/>
                <a:ext cx="360000" cy="360000"/>
              </a:xfrm>
              <a:prstGeom prst="ellipse">
                <a:avLst/>
              </a:prstGeom>
              <a:solidFill>
                <a:srgbClr val="FF0000">
                  <a:alpha val="25000"/>
                </a:srgbClr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121" name="116 Grupo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GrpSpPr/>
          </xdr:nvGrpSpPr>
          <xdr:grpSpPr>
            <a:xfrm>
              <a:off x="13377900" y="2862252"/>
              <a:ext cx="720000" cy="831252"/>
              <a:chOff x="13511250" y="3529002"/>
              <a:chExt cx="720000" cy="831252"/>
            </a:xfrm>
          </xdr:grpSpPr>
          <xdr:grpSp>
            <xdr:nvGrpSpPr>
              <xdr:cNvPr id="122" name="92 Grupo">
                <a:extLst>
                  <a:ext uri="{FF2B5EF4-FFF2-40B4-BE49-F238E27FC236}">
                    <a16:creationId xmlns:a16="http://schemas.microsoft.com/office/drawing/2014/main" id="{00000000-0008-0000-0300-00007A000000}"/>
                  </a:ext>
                </a:extLst>
              </xdr:cNvPr>
              <xdr:cNvGrpSpPr/>
            </xdr:nvGrpSpPr>
            <xdr:grpSpPr>
              <a:xfrm>
                <a:off x="13611225" y="3529002"/>
                <a:ext cx="600075" cy="512585"/>
                <a:chOff x="13458825" y="1757352"/>
                <a:chExt cx="600075" cy="512585"/>
              </a:xfrm>
            </xdr:grpSpPr>
            <mc:AlternateContent xmlns:mc="http://schemas.openxmlformats.org/markup-compatibility/2006" xmlns:a14="http://schemas.microsoft.com/office/drawing/2010/main">
              <mc:Choice Requires="a14">
                <xdr:sp macro="" textlink="">
                  <xdr:nvSpPr>
                    <xdr:cNvPr id="130" name="129 CuadroTexto">
                      <a:extLst>
                        <a:ext uri="{FF2B5EF4-FFF2-40B4-BE49-F238E27FC236}">
                          <a16:creationId xmlns:a16="http://schemas.microsoft.com/office/drawing/2014/main" id="{00000000-0008-0000-0300-000082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458825" y="1757352"/>
                      <a:ext cx="600075" cy="423873"/>
                    </a:xfrm>
                    <a:prstGeom prst="rect">
                      <a:avLst/>
                    </a:prstGeom>
                    <a:solidFill>
                      <a:schemeClr val="lt1">
                        <a:alpha val="0"/>
                      </a:schemeClr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r>
                        <a:rPr lang="es-ES" sz="1100"/>
                        <a:t>   </a:t>
                      </a:r>
                      <a14:m>
                        <m:oMath xmlns:m="http://schemas.openxmlformats.org/officeDocument/2006/math">
                          <m:r>
                            <a:rPr lang="es-ES" sz="900" i="1">
                              <a:latin typeface="Cambria Math" panose="02040503050406030204" pitchFamily="18" charset="0"/>
                            </a:rPr>
                            <m:t>10 </m:t>
                          </m:r>
                          <m:r>
                            <a:rPr lang="es-ES" sz="900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  <m:t>𝑚𝑚</m:t>
                          </m:r>
                        </m:oMath>
                      </a14:m>
                      <a:endParaRPr lang="es-ES" sz="900">
                        <a:latin typeface="Times New Roman" pitchFamily="18" charset="0"/>
                        <a:cs typeface="Times New Roman" pitchFamily="18" charset="0"/>
                      </a:endParaRPr>
                    </a:p>
                  </xdr:txBody>
                </xdr:sp>
              </mc:Choice>
              <mc:Fallback xmlns="">
                <xdr:sp macro="" textlink="">
                  <xdr:nvSpPr>
                    <xdr:cNvPr id="130" name="129 CuadroTexto">
                      <a:extLst>
                        <a:ext uri="{FF2B5EF4-FFF2-40B4-BE49-F238E27FC236}">
                          <a16:creationId xmlns:a16="http://schemas.microsoft.com/office/drawing/2014/main" id="{00000000-0008-0000-0300-000082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458825" y="1757352"/>
                      <a:ext cx="600075" cy="423873"/>
                    </a:xfrm>
                    <a:prstGeom prst="rect">
                      <a:avLst/>
                    </a:prstGeom>
                    <a:solidFill>
                      <a:schemeClr val="lt1">
                        <a:alpha val="0"/>
                      </a:schemeClr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r>
                        <a:rPr lang="es-ES" sz="1100"/>
                        <a:t>   </a:t>
                      </a:r>
                      <a:r>
                        <a:rPr lang="es-ES" sz="900" i="0">
                          <a:latin typeface="Cambria Math" panose="02040503050406030204" pitchFamily="18" charset="0"/>
                        </a:rPr>
                        <a:t>10 </a:t>
                      </a:r>
                      <a:r>
                        <a:rPr lang="es-ES" sz="900" i="0">
                          <a:latin typeface="Cambria Math" panose="02040503050406030204" pitchFamily="18" charset="0"/>
                          <a:cs typeface="Times New Roman" pitchFamily="18" charset="0"/>
                        </a:rPr>
                        <a:t>𝑚𝑚</a:t>
                      </a:r>
                      <a:endParaRPr lang="es-ES" sz="900">
                        <a:latin typeface="Times New Roman" pitchFamily="18" charset="0"/>
                        <a:cs typeface="Times New Roman" pitchFamily="18" charset="0"/>
                      </a:endParaRPr>
                    </a:p>
                  </xdr:txBody>
                </xdr:sp>
              </mc:Fallback>
            </mc:AlternateContent>
            <xdr:grpSp>
              <xdr:nvGrpSpPr>
                <xdr:cNvPr id="131" name="85 Grupo">
                  <a:extLst>
                    <a:ext uri="{FF2B5EF4-FFF2-40B4-BE49-F238E27FC236}">
                      <a16:creationId xmlns:a16="http://schemas.microsoft.com/office/drawing/2014/main" id="{00000000-0008-0000-0300-000083000000}"/>
                    </a:ext>
                  </a:extLst>
                </xdr:cNvPr>
                <xdr:cNvGrpSpPr/>
              </xdr:nvGrpSpPr>
              <xdr:grpSpPr>
                <a:xfrm>
                  <a:off x="13544590" y="1974100"/>
                  <a:ext cx="360000" cy="295837"/>
                  <a:chOff x="13496965" y="1296120"/>
                  <a:chExt cx="364722" cy="288000"/>
                </a:xfrm>
              </xdr:grpSpPr>
              <xdr:grpSp>
                <xdr:nvGrpSpPr>
                  <xdr:cNvPr id="132" name="20 Grupo">
                    <a:extLst>
                      <a:ext uri="{FF2B5EF4-FFF2-40B4-BE49-F238E27FC236}">
                        <a16:creationId xmlns:a16="http://schemas.microsoft.com/office/drawing/2014/main" id="{00000000-0008-0000-0300-000084000000}"/>
                      </a:ext>
                    </a:extLst>
                  </xdr:cNvPr>
                  <xdr:cNvGrpSpPr/>
                </xdr:nvGrpSpPr>
                <xdr:grpSpPr>
                  <a:xfrm>
                    <a:off x="13496965" y="1296120"/>
                    <a:ext cx="360000" cy="288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34" name="133 Conector recto">
                      <a:extLst>
                        <a:ext uri="{FF2B5EF4-FFF2-40B4-BE49-F238E27FC236}">
                          <a16:creationId xmlns:a16="http://schemas.microsoft.com/office/drawing/2014/main" id="{00000000-0008-0000-0300-000086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5" name="134 Conector recto">
                      <a:extLst>
                        <a:ext uri="{FF2B5EF4-FFF2-40B4-BE49-F238E27FC236}">
                          <a16:creationId xmlns:a16="http://schemas.microsoft.com/office/drawing/2014/main" id="{00000000-0008-0000-0300-000087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33" name="132 Conector recto">
                    <a:extLst>
                      <a:ext uri="{FF2B5EF4-FFF2-40B4-BE49-F238E27FC236}">
                        <a16:creationId xmlns:a16="http://schemas.microsoft.com/office/drawing/2014/main" id="{00000000-0008-0000-0300-000085000000}"/>
                      </a:ext>
                    </a:extLst>
                  </xdr:cNvPr>
                  <xdr:cNvCxnSpPr/>
                </xdr:nvCxnSpPr>
                <xdr:spPr>
                  <a:xfrm>
                    <a:off x="13501687" y="1504949"/>
                    <a:ext cx="360000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23" name="115 Grupo">
                <a:extLst>
                  <a:ext uri="{FF2B5EF4-FFF2-40B4-BE49-F238E27FC236}">
                    <a16:creationId xmlns:a16="http://schemas.microsoft.com/office/drawing/2014/main" id="{00000000-0008-0000-0300-00007B000000}"/>
                  </a:ext>
                </a:extLst>
              </xdr:cNvPr>
              <xdr:cNvGrpSpPr/>
            </xdr:nvGrpSpPr>
            <xdr:grpSpPr>
              <a:xfrm>
                <a:off x="13511250" y="3820254"/>
                <a:ext cx="720000" cy="540000"/>
                <a:chOff x="13473150" y="4591779"/>
                <a:chExt cx="720000" cy="540000"/>
              </a:xfrm>
            </xdr:grpSpPr>
            <xdr:grpSp>
              <xdr:nvGrpSpPr>
                <xdr:cNvPr id="124" name="86 Grupo">
                  <a:extLst>
                    <a:ext uri="{FF2B5EF4-FFF2-40B4-BE49-F238E27FC236}">
                      <a16:creationId xmlns:a16="http://schemas.microsoft.com/office/drawing/2014/main" id="{00000000-0008-0000-0300-00007C000000}"/>
                    </a:ext>
                  </a:extLst>
                </xdr:cNvPr>
                <xdr:cNvGrpSpPr/>
              </xdr:nvGrpSpPr>
              <xdr:grpSpPr>
                <a:xfrm>
                  <a:off x="13473150" y="4591779"/>
                  <a:ext cx="720000" cy="540000"/>
                  <a:chOff x="13311225" y="1229454"/>
                  <a:chExt cx="809588" cy="540000"/>
                </a:xfrm>
              </xdr:grpSpPr>
              <xdr:grpSp>
                <xdr:nvGrpSpPr>
                  <xdr:cNvPr id="126" name="13 Grupo">
                    <a:extLst>
                      <a:ext uri="{FF2B5EF4-FFF2-40B4-BE49-F238E27FC236}">
                        <a16:creationId xmlns:a16="http://schemas.microsoft.com/office/drawing/2014/main" id="{00000000-0008-0000-0300-00007E000000}"/>
                      </a:ext>
                    </a:extLst>
                  </xdr:cNvPr>
                  <xdr:cNvGrpSpPr/>
                </xdr:nvGrpSpPr>
                <xdr:grpSpPr>
                  <a:xfrm>
                    <a:off x="13311225" y="1229454"/>
                    <a:ext cx="809588" cy="540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28" name="9 Conector recto">
                      <a:extLst>
                        <a:ext uri="{FF2B5EF4-FFF2-40B4-BE49-F238E27FC236}">
                          <a16:creationId xmlns:a16="http://schemas.microsoft.com/office/drawing/2014/main" id="{00000000-0008-0000-0300-000080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9" name="128 Conector recto">
                      <a:extLst>
                        <a:ext uri="{FF2B5EF4-FFF2-40B4-BE49-F238E27FC236}">
                          <a16:creationId xmlns:a16="http://schemas.microsoft.com/office/drawing/2014/main" id="{00000000-0008-0000-0300-000081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27" name="126 Conector recto">
                    <a:extLst>
                      <a:ext uri="{FF2B5EF4-FFF2-40B4-BE49-F238E27FC236}">
                        <a16:creationId xmlns:a16="http://schemas.microsoft.com/office/drawing/2014/main" id="{00000000-0008-0000-0300-00007F000000}"/>
                      </a:ext>
                    </a:extLst>
                  </xdr:cNvPr>
                  <xdr:cNvCxnSpPr/>
                </xdr:nvCxnSpPr>
                <xdr:spPr>
                  <a:xfrm>
                    <a:off x="13315950" y="1671637"/>
                    <a:ext cx="804863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mc:AlternateContent xmlns:mc="http://schemas.openxmlformats.org/markup-compatibility/2006" xmlns:a14="http://schemas.microsoft.com/office/drawing/2010/main">
              <mc:Choice Requires="a14">
                <xdr:sp macro="" textlink="">
                  <xdr:nvSpPr>
                    <xdr:cNvPr id="125" name="124 CuadroTexto">
                      <a:extLst>
                        <a:ext uri="{FF2B5EF4-FFF2-40B4-BE49-F238E27FC236}">
                          <a16:creationId xmlns:a16="http://schemas.microsoft.com/office/drawing/2014/main" id="{00000000-0008-0000-0300-00007D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544550" y="4781550"/>
                      <a:ext cx="590550" cy="219075"/>
                    </a:xfrm>
                    <a:prstGeom prst="rect">
                      <a:avLst/>
                    </a:prstGeom>
                    <a:solidFill>
                      <a:schemeClr val="lt1">
                        <a:alpha val="0"/>
                      </a:schemeClr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pPr/>
                      <a14:m>
                        <m:oMathPara xmlns:m="http://schemas.openxmlformats.org/officeDocument/2006/math">
                          <m:oMathParaPr>
                            <m:jc m:val="centerGroup"/>
                          </m:oMathParaPr>
                          <m:oMath xmlns:m="http://schemas.openxmlformats.org/officeDocument/2006/math">
                            <m:r>
                              <a:rPr lang="es-ES" sz="1000" i="1">
                                <a:latin typeface="Cambria Math" panose="02040503050406030204" pitchFamily="18" charset="0"/>
                              </a:rPr>
                              <m:t>20 </m:t>
                            </m:r>
                            <m:r>
                              <a:rPr lang="es-ES" sz="1000" i="1">
                                <a:latin typeface="Cambria Math" panose="02040503050406030204" pitchFamily="18" charset="0"/>
                                <a:cs typeface="Times New Roman" pitchFamily="18" charset="0"/>
                              </a:rPr>
                              <m:t>𝑚𝑚</m:t>
                            </m:r>
                          </m:oMath>
                        </m:oMathPara>
                      </a14:m>
                      <a:endParaRPr lang="es-ES" sz="1000">
                        <a:latin typeface="+mj-lt"/>
                        <a:cs typeface="Times New Roman" pitchFamily="18" charset="0"/>
                      </a:endParaRPr>
                    </a:p>
                  </xdr:txBody>
                </xdr:sp>
              </mc:Choice>
              <mc:Fallback xmlns="">
                <xdr:sp macro="" textlink="">
                  <xdr:nvSpPr>
                    <xdr:cNvPr id="125" name="124 CuadroTexto">
                      <a:extLst>
                        <a:ext uri="{FF2B5EF4-FFF2-40B4-BE49-F238E27FC236}">
                          <a16:creationId xmlns:a16="http://schemas.microsoft.com/office/drawing/2014/main" id="{00000000-0008-0000-0300-00007D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544550" y="4781550"/>
                      <a:ext cx="590550" cy="219075"/>
                    </a:xfrm>
                    <a:prstGeom prst="rect">
                      <a:avLst/>
                    </a:prstGeom>
                    <a:solidFill>
                      <a:schemeClr val="lt1">
                        <a:alpha val="0"/>
                      </a:schemeClr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wrap="square" rtlCol="0" anchor="t"/>
                    <a:lstStyle/>
                    <a:p>
                      <a:r>
                        <a:rPr lang="es-ES" sz="1000" i="0">
                          <a:latin typeface="Cambria Math" panose="02040503050406030204" pitchFamily="18" charset="0"/>
                        </a:rPr>
                        <a:t>20 </a:t>
                      </a:r>
                      <a:r>
                        <a:rPr lang="es-ES" sz="1000" i="0">
                          <a:latin typeface="Cambria Math" panose="02040503050406030204" pitchFamily="18" charset="0"/>
                          <a:cs typeface="Times New Roman" pitchFamily="18" charset="0"/>
                        </a:rPr>
                        <a:t>𝑚𝑚</a:t>
                      </a:r>
                      <a:endParaRPr lang="es-ES" sz="1000">
                        <a:latin typeface="+mj-lt"/>
                        <a:cs typeface="Times New Roman" pitchFamily="18" charset="0"/>
                      </a:endParaRPr>
                    </a:p>
                  </xdr:txBody>
                </xdr:sp>
              </mc:Fallback>
            </mc:AlternateContent>
          </xdr:grpSp>
        </xdr:grpSp>
      </xdr:grpSp>
    </xdr:grpSp>
    <xdr:clientData/>
  </xdr:twoCellAnchor>
  <xdr:twoCellAnchor>
    <xdr:from>
      <xdr:col>10</xdr:col>
      <xdr:colOff>66675</xdr:colOff>
      <xdr:row>35</xdr:row>
      <xdr:rowOff>38100</xdr:rowOff>
    </xdr:from>
    <xdr:to>
      <xdr:col>16</xdr:col>
      <xdr:colOff>676275</xdr:colOff>
      <xdr:row>50</xdr:row>
      <xdr:rowOff>142874</xdr:rowOff>
    </xdr:to>
    <xdr:grpSp>
      <xdr:nvGrpSpPr>
        <xdr:cNvPr id="158" name="157 Grupo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GrpSpPr/>
      </xdr:nvGrpSpPr>
      <xdr:grpSpPr>
        <a:xfrm>
          <a:off x="7686675" y="6705600"/>
          <a:ext cx="5181600" cy="2962274"/>
          <a:chOff x="7677150" y="7096125"/>
          <a:chExt cx="5181600" cy="2962274"/>
        </a:xfrm>
      </xdr:grpSpPr>
      <xdr:graphicFrame macro="">
        <xdr:nvGraphicFramePr>
          <xdr:cNvPr id="26" name="25 Gráfico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GraphicFramePr/>
        </xdr:nvGraphicFramePr>
        <xdr:xfrm>
          <a:off x="7677150" y="7096125"/>
          <a:ext cx="5181600" cy="2962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138" name="137 Grupo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GrpSpPr/>
        </xdr:nvGrpSpPr>
        <xdr:grpSpPr>
          <a:xfrm>
            <a:off x="11872950" y="7800975"/>
            <a:ext cx="724722" cy="1388454"/>
            <a:chOff x="13377900" y="2305050"/>
            <a:chExt cx="724722" cy="1388454"/>
          </a:xfrm>
        </xdr:grpSpPr>
        <xdr:grpSp>
          <xdr:nvGrpSpPr>
            <xdr:cNvPr id="139" name="114 Grupo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GrpSpPr/>
          </xdr:nvGrpSpPr>
          <xdr:grpSpPr>
            <a:xfrm>
              <a:off x="13382622" y="2305050"/>
              <a:ext cx="720000" cy="720000"/>
              <a:chOff x="13382622" y="2305050"/>
              <a:chExt cx="720000" cy="720000"/>
            </a:xfrm>
          </xdr:grpSpPr>
          <xdr:sp macro="" textlink="">
            <xdr:nvSpPr>
              <xdr:cNvPr id="155" name="154 Elipse">
                <a:extLst>
                  <a:ext uri="{FF2B5EF4-FFF2-40B4-BE49-F238E27FC236}">
                    <a16:creationId xmlns:a16="http://schemas.microsoft.com/office/drawing/2014/main" id="{00000000-0008-0000-0300-00009B000000}"/>
                  </a:ext>
                </a:extLst>
              </xdr:cNvPr>
              <xdr:cNvSpPr/>
            </xdr:nvSpPr>
            <xdr:spPr>
              <a:xfrm>
                <a:off x="13382622" y="2305050"/>
                <a:ext cx="720000" cy="720000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9050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56" name="2 Elipse">
                <a:extLst>
                  <a:ext uri="{FF2B5EF4-FFF2-40B4-BE49-F238E27FC236}">
                    <a16:creationId xmlns:a16="http://schemas.microsoft.com/office/drawing/2014/main" id="{00000000-0008-0000-0300-00009C000000}"/>
                  </a:ext>
                </a:extLst>
              </xdr:cNvPr>
              <xdr:cNvSpPr/>
            </xdr:nvSpPr>
            <xdr:spPr>
              <a:xfrm>
                <a:off x="13558834" y="2476499"/>
                <a:ext cx="360000" cy="360000"/>
              </a:xfrm>
              <a:prstGeom prst="ellipse">
                <a:avLst/>
              </a:prstGeom>
              <a:solidFill>
                <a:srgbClr val="FF0000">
                  <a:alpha val="25000"/>
                </a:srgbClr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140" name="116 Grupo">
              <a:extLst>
                <a:ext uri="{FF2B5EF4-FFF2-40B4-BE49-F238E27FC236}">
                  <a16:creationId xmlns:a16="http://schemas.microsoft.com/office/drawing/2014/main" id="{00000000-0008-0000-0300-00008C000000}"/>
                </a:ext>
              </a:extLst>
            </xdr:cNvPr>
            <xdr:cNvGrpSpPr/>
          </xdr:nvGrpSpPr>
          <xdr:grpSpPr>
            <a:xfrm>
              <a:off x="13377900" y="2986077"/>
              <a:ext cx="720000" cy="707427"/>
              <a:chOff x="13511250" y="3652827"/>
              <a:chExt cx="720000" cy="707427"/>
            </a:xfrm>
          </xdr:grpSpPr>
          <xdr:grpSp>
            <xdr:nvGrpSpPr>
              <xdr:cNvPr id="141" name="92 Grupo">
                <a:extLst>
                  <a:ext uri="{FF2B5EF4-FFF2-40B4-BE49-F238E27FC236}">
                    <a16:creationId xmlns:a16="http://schemas.microsoft.com/office/drawing/2014/main" id="{00000000-0008-0000-0300-00008D000000}"/>
                  </a:ext>
                </a:extLst>
              </xdr:cNvPr>
              <xdr:cNvGrpSpPr/>
            </xdr:nvGrpSpPr>
            <xdr:grpSpPr>
              <a:xfrm>
                <a:off x="13535025" y="3652827"/>
                <a:ext cx="600075" cy="423873"/>
                <a:chOff x="13382625" y="1881177"/>
                <a:chExt cx="600075" cy="423873"/>
              </a:xfrm>
            </xdr:grpSpPr>
            <xdr:sp macro="" textlink="">
              <xdr:nvSpPr>
                <xdr:cNvPr id="149" name="148 CuadroTexto">
                  <a:extLst>
                    <a:ext uri="{FF2B5EF4-FFF2-40B4-BE49-F238E27FC236}">
                      <a16:creationId xmlns:a16="http://schemas.microsoft.com/office/drawing/2014/main" id="{00000000-0008-0000-0300-000095000000}"/>
                    </a:ext>
                  </a:extLst>
                </xdr:cNvPr>
                <xdr:cNvSpPr txBox="1"/>
              </xdr:nvSpPr>
              <xdr:spPr>
                <a:xfrm>
                  <a:off x="13382625" y="1881177"/>
                  <a:ext cx="600075" cy="423873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/>
                    <a:t>   </a:t>
                  </a:r>
                  <a:r>
                    <a:rPr lang="es-ES" sz="900"/>
                    <a:t>10 </a:t>
                  </a:r>
                  <a:r>
                    <a:rPr lang="es-ES" sz="900" i="1">
                      <a:latin typeface="Times New Roman" pitchFamily="18" charset="0"/>
                      <a:cs typeface="Times New Roman" pitchFamily="18" charset="0"/>
                    </a:rPr>
                    <a:t>mm</a:t>
                  </a:r>
                  <a:endParaRPr lang="es-ES" sz="90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grpSp>
              <xdr:nvGrpSpPr>
                <xdr:cNvPr id="150" name="85 Grupo">
                  <a:extLst>
                    <a:ext uri="{FF2B5EF4-FFF2-40B4-BE49-F238E27FC236}">
                      <a16:creationId xmlns:a16="http://schemas.microsoft.com/office/drawing/2014/main" id="{00000000-0008-0000-0300-000096000000}"/>
                    </a:ext>
                  </a:extLst>
                </xdr:cNvPr>
                <xdr:cNvGrpSpPr/>
              </xdr:nvGrpSpPr>
              <xdr:grpSpPr>
                <a:xfrm>
                  <a:off x="13544590" y="1974100"/>
                  <a:ext cx="360000" cy="295837"/>
                  <a:chOff x="13496965" y="1296120"/>
                  <a:chExt cx="364722" cy="288000"/>
                </a:xfrm>
              </xdr:grpSpPr>
              <xdr:grpSp>
                <xdr:nvGrpSpPr>
                  <xdr:cNvPr id="151" name="20 Grupo">
                    <a:extLst>
                      <a:ext uri="{FF2B5EF4-FFF2-40B4-BE49-F238E27FC236}">
                        <a16:creationId xmlns:a16="http://schemas.microsoft.com/office/drawing/2014/main" id="{00000000-0008-0000-0300-000097000000}"/>
                      </a:ext>
                    </a:extLst>
                  </xdr:cNvPr>
                  <xdr:cNvGrpSpPr/>
                </xdr:nvGrpSpPr>
                <xdr:grpSpPr>
                  <a:xfrm>
                    <a:off x="13496965" y="1296120"/>
                    <a:ext cx="360000" cy="288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53" name="152 Conector recto">
                      <a:extLst>
                        <a:ext uri="{FF2B5EF4-FFF2-40B4-BE49-F238E27FC236}">
                          <a16:creationId xmlns:a16="http://schemas.microsoft.com/office/drawing/2014/main" id="{00000000-0008-0000-0300-000099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54" name="153 Conector recto">
                      <a:extLst>
                        <a:ext uri="{FF2B5EF4-FFF2-40B4-BE49-F238E27FC236}">
                          <a16:creationId xmlns:a16="http://schemas.microsoft.com/office/drawing/2014/main" id="{00000000-0008-0000-0300-00009A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52" name="151 Conector recto">
                    <a:extLst>
                      <a:ext uri="{FF2B5EF4-FFF2-40B4-BE49-F238E27FC236}">
                        <a16:creationId xmlns:a16="http://schemas.microsoft.com/office/drawing/2014/main" id="{00000000-0008-0000-0300-000098000000}"/>
                      </a:ext>
                    </a:extLst>
                  </xdr:cNvPr>
                  <xdr:cNvCxnSpPr/>
                </xdr:nvCxnSpPr>
                <xdr:spPr>
                  <a:xfrm>
                    <a:off x="13501687" y="1504949"/>
                    <a:ext cx="360000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42" name="115 Grupo">
                <a:extLst>
                  <a:ext uri="{FF2B5EF4-FFF2-40B4-BE49-F238E27FC236}">
                    <a16:creationId xmlns:a16="http://schemas.microsoft.com/office/drawing/2014/main" id="{00000000-0008-0000-0300-00008E000000}"/>
                  </a:ext>
                </a:extLst>
              </xdr:cNvPr>
              <xdr:cNvGrpSpPr/>
            </xdr:nvGrpSpPr>
            <xdr:grpSpPr>
              <a:xfrm>
                <a:off x="13511250" y="3820254"/>
                <a:ext cx="720000" cy="540000"/>
                <a:chOff x="13473150" y="4591779"/>
                <a:chExt cx="720000" cy="540000"/>
              </a:xfrm>
            </xdr:grpSpPr>
            <xdr:grpSp>
              <xdr:nvGrpSpPr>
                <xdr:cNvPr id="143" name="86 Grupo">
                  <a:extLst>
                    <a:ext uri="{FF2B5EF4-FFF2-40B4-BE49-F238E27FC236}">
                      <a16:creationId xmlns:a16="http://schemas.microsoft.com/office/drawing/2014/main" id="{00000000-0008-0000-0300-00008F000000}"/>
                    </a:ext>
                  </a:extLst>
                </xdr:cNvPr>
                <xdr:cNvGrpSpPr/>
              </xdr:nvGrpSpPr>
              <xdr:grpSpPr>
                <a:xfrm>
                  <a:off x="13473150" y="4591779"/>
                  <a:ext cx="720000" cy="540000"/>
                  <a:chOff x="13311225" y="1229454"/>
                  <a:chExt cx="809588" cy="540000"/>
                </a:xfrm>
              </xdr:grpSpPr>
              <xdr:grpSp>
                <xdr:nvGrpSpPr>
                  <xdr:cNvPr id="145" name="13 Grupo">
                    <a:extLst>
                      <a:ext uri="{FF2B5EF4-FFF2-40B4-BE49-F238E27FC236}">
                        <a16:creationId xmlns:a16="http://schemas.microsoft.com/office/drawing/2014/main" id="{00000000-0008-0000-0300-000091000000}"/>
                      </a:ext>
                    </a:extLst>
                  </xdr:cNvPr>
                  <xdr:cNvGrpSpPr/>
                </xdr:nvGrpSpPr>
                <xdr:grpSpPr>
                  <a:xfrm>
                    <a:off x="13311225" y="1229454"/>
                    <a:ext cx="809588" cy="540000"/>
                    <a:chOff x="3405225" y="1334197"/>
                    <a:chExt cx="804892" cy="575566"/>
                  </a:xfrm>
                </xdr:grpSpPr>
                <xdr:cxnSp macro="">
                  <xdr:nvCxnSpPr>
                    <xdr:cNvPr id="147" name="9 Conector recto">
                      <a:extLst>
                        <a:ext uri="{FF2B5EF4-FFF2-40B4-BE49-F238E27FC236}">
                          <a16:creationId xmlns:a16="http://schemas.microsoft.com/office/drawing/2014/main" id="{00000000-0008-0000-0300-000093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3405225" y="1334213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8" name="147 Conector recto">
                      <a:extLst>
                        <a:ext uri="{FF2B5EF4-FFF2-40B4-BE49-F238E27FC236}">
                          <a16:creationId xmlns:a16="http://schemas.microsoft.com/office/drawing/2014/main" id="{00000000-0008-0000-0300-00009400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4205393" y="1334197"/>
                      <a:ext cx="4724" cy="57555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46" name="145 Conector recto">
                    <a:extLst>
                      <a:ext uri="{FF2B5EF4-FFF2-40B4-BE49-F238E27FC236}">
                        <a16:creationId xmlns:a16="http://schemas.microsoft.com/office/drawing/2014/main" id="{00000000-0008-0000-0300-000092000000}"/>
                      </a:ext>
                    </a:extLst>
                  </xdr:cNvPr>
                  <xdr:cNvCxnSpPr/>
                </xdr:nvCxnSpPr>
                <xdr:spPr>
                  <a:xfrm>
                    <a:off x="13315950" y="1671637"/>
                    <a:ext cx="804863" cy="0"/>
                  </a:xfrm>
                  <a:prstGeom prst="line">
                    <a:avLst/>
                  </a:prstGeom>
                  <a:ln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44" name="143 CuadroTexto">
                  <a:extLst>
                    <a:ext uri="{FF2B5EF4-FFF2-40B4-BE49-F238E27FC236}">
                      <a16:creationId xmlns:a16="http://schemas.microsoft.com/office/drawing/2014/main" id="{00000000-0008-0000-0300-000090000000}"/>
                    </a:ext>
                  </a:extLst>
                </xdr:cNvPr>
                <xdr:cNvSpPr txBox="1"/>
              </xdr:nvSpPr>
              <xdr:spPr>
                <a:xfrm>
                  <a:off x="13592175" y="4781550"/>
                  <a:ext cx="590550" cy="219075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900"/>
                    <a:t>20 </a:t>
                  </a:r>
                  <a:r>
                    <a:rPr lang="es-ES" sz="900">
                      <a:latin typeface="Times New Roman" pitchFamily="18" charset="0"/>
                      <a:cs typeface="Times New Roman" pitchFamily="18" charset="0"/>
                    </a:rPr>
                    <a:t>mm</a:t>
                  </a:r>
                </a:p>
              </xdr:txBody>
            </xdr:sp>
          </xdr:grp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1</xdr:row>
          <xdr:rowOff>38100</xdr:rowOff>
        </xdr:from>
        <xdr:to>
          <xdr:col>9</xdr:col>
          <xdr:colOff>714375</xdr:colOff>
          <xdr:row>4</xdr:row>
          <xdr:rowOff>161925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266700</xdr:colOff>
          <xdr:row>8</xdr:row>
          <xdr:rowOff>114300</xdr:rowOff>
        </xdr:from>
        <xdr:to>
          <xdr:col>9</xdr:col>
          <xdr:colOff>657225</xdr:colOff>
          <xdr:row>13</xdr:row>
          <xdr:rowOff>123825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0</xdr:colOff>
      <xdr:row>11</xdr:row>
      <xdr:rowOff>0</xdr:rowOff>
    </xdr:from>
    <xdr:to>
      <xdr:col>20</xdr:col>
      <xdr:colOff>724722</xdr:colOff>
      <xdr:row>18</xdr:row>
      <xdr:rowOff>54954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15240000" y="2095500"/>
          <a:ext cx="724722" cy="1388454"/>
          <a:chOff x="15240000" y="2095500"/>
          <a:chExt cx="724722" cy="1388454"/>
        </a:xfrm>
      </xdr:grpSpPr>
      <xdr:sp macro="" textlink="">
        <xdr:nvSpPr>
          <xdr:cNvPr id="81" name="135 Elipse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/>
        </xdr:nvSpPr>
        <xdr:spPr>
          <a:xfrm>
            <a:off x="15244722" y="2095500"/>
            <a:ext cx="720000" cy="720000"/>
          </a:xfrm>
          <a:prstGeom prst="ellipse">
            <a:avLst/>
          </a:prstGeom>
          <a:solidFill>
            <a:schemeClr val="bg1">
              <a:lumMod val="95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2" name="2 Elipse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SpPr/>
        </xdr:nvSpPr>
        <xdr:spPr>
          <a:xfrm>
            <a:off x="15420934" y="2266949"/>
            <a:ext cx="360000" cy="360000"/>
          </a:xfrm>
          <a:prstGeom prst="ellipse">
            <a:avLst/>
          </a:prstGeom>
          <a:solidFill>
            <a:srgbClr val="FF0000">
              <a:alpha val="25000"/>
            </a:srgb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ES" sz="1100"/>
          </a:p>
        </xdr:txBody>
      </xdr: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83" name="129 CuadroTexto">
                <a:extLst>
                  <a:ext uri="{FF2B5EF4-FFF2-40B4-BE49-F238E27FC236}">
                    <a16:creationId xmlns:a16="http://schemas.microsoft.com/office/drawing/2014/main" id="{00000000-0008-0000-0300-000053000000}"/>
                  </a:ext>
                </a:extLst>
              </xdr:cNvPr>
              <xdr:cNvSpPr txBox="1"/>
            </xdr:nvSpPr>
            <xdr:spPr>
              <a:xfrm>
                <a:off x="15339975" y="2652702"/>
                <a:ext cx="600075" cy="423873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/>
                  <a:t>   </a:t>
                </a:r>
                <a14:m>
                  <m:oMath xmlns:m="http://schemas.openxmlformats.org/officeDocument/2006/math">
                    <m:r>
                      <a:rPr lang="es-ES" sz="900" i="1">
                        <a:latin typeface="Cambria Math" panose="02040503050406030204" pitchFamily="18" charset="0"/>
                      </a:rPr>
                      <m:t>10 </m:t>
                    </m:r>
                    <m:r>
                      <a:rPr lang="es-ES" sz="900" i="1">
                        <a:latin typeface="Cambria Math" panose="02040503050406030204" pitchFamily="18" charset="0"/>
                        <a:cs typeface="Times New Roman" pitchFamily="18" charset="0"/>
                      </a:rPr>
                      <m:t>𝑚𝑚</m:t>
                    </m:r>
                  </m:oMath>
                </a14:m>
                <a:endParaRPr lang="es-ES" sz="9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Choice>
        <mc:Fallback xmlns="">
          <xdr:sp macro="" textlink="">
            <xdr:nvSpPr>
              <xdr:cNvPr id="83" name="129 CuadroTexto">
                <a:extLst>
                  <a:ext uri="{FF2B5EF4-FFF2-40B4-BE49-F238E27FC236}">
                    <a16:creationId xmlns:a16="http://schemas.microsoft.com/office/drawing/2014/main" id="{00000000-0008-0000-0300-000082000000}"/>
                  </a:ext>
                </a:extLst>
              </xdr:cNvPr>
              <xdr:cNvSpPr txBox="1"/>
            </xdr:nvSpPr>
            <xdr:spPr>
              <a:xfrm>
                <a:off x="15339975" y="2652702"/>
                <a:ext cx="600075" cy="423873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/>
                  <a:t>   </a:t>
                </a:r>
                <a:r>
                  <a:rPr lang="es-ES" sz="900" i="0">
                    <a:latin typeface="Cambria Math" panose="02040503050406030204" pitchFamily="18" charset="0"/>
                  </a:rPr>
                  <a:t>10 </a:t>
                </a:r>
                <a:r>
                  <a:rPr lang="es-ES" sz="900" i="0">
                    <a:latin typeface="Cambria Math" panose="02040503050406030204" pitchFamily="18" charset="0"/>
                    <a:cs typeface="Times New Roman" pitchFamily="18" charset="0"/>
                  </a:rPr>
                  <a:t>𝑚𝑚</a:t>
                </a:r>
                <a:endParaRPr lang="es-ES" sz="9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mc:Fallback>
      </mc:AlternateContent>
      <xdr:cxnSp macro="">
        <xdr:nvCxnSpPr>
          <xdr:cNvPr id="84" name="133 Conector recto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CxnSpPr/>
        </xdr:nvCxnSpPr>
        <xdr:spPr>
          <a:xfrm flipH="1">
            <a:off x="15416215" y="2869458"/>
            <a:ext cx="2086" cy="2958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134 Conector recto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 flipH="1">
            <a:off x="15788518" y="2869450"/>
            <a:ext cx="2086" cy="2958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132 Conector recto">
            <a:extLst>
              <a:ext uri="{FF2B5EF4-FFF2-40B4-BE49-F238E27FC236}">
                <a16:creationId xmlns:a16="http://schemas.microsoft.com/office/drawing/2014/main" id="{00000000-0008-0000-0300-000056000000}"/>
              </a:ext>
            </a:extLst>
          </xdr:cNvPr>
          <xdr:cNvCxnSpPr/>
        </xdr:nvCxnSpPr>
        <xdr:spPr>
          <a:xfrm>
            <a:off x="15411350" y="3083962"/>
            <a:ext cx="396000" cy="0"/>
          </a:xfrm>
          <a:prstGeom prst="line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9 Conector recto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CxnSpPr/>
        </xdr:nvCxnSpPr>
        <xdr:spPr>
          <a:xfrm flipH="1">
            <a:off x="15240000" y="2943969"/>
            <a:ext cx="4226" cy="53998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128 Conector recto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CxnSpPr/>
        </xdr:nvCxnSpPr>
        <xdr:spPr>
          <a:xfrm flipH="1">
            <a:off x="15955774" y="2943954"/>
            <a:ext cx="4226" cy="53998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126 Conector recto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CxnSpPr/>
        </xdr:nvCxnSpPr>
        <xdr:spPr>
          <a:xfrm>
            <a:off x="15244202" y="3386137"/>
            <a:ext cx="715798" cy="0"/>
          </a:xfrm>
          <a:prstGeom prst="line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90" name="124 CuadroTexto">
                <a:extLst>
                  <a:ext uri="{FF2B5EF4-FFF2-40B4-BE49-F238E27FC236}">
                    <a16:creationId xmlns:a16="http://schemas.microsoft.com/office/drawing/2014/main" id="{00000000-0008-0000-0300-00005A000000}"/>
                  </a:ext>
                </a:extLst>
              </xdr:cNvPr>
              <xdr:cNvSpPr txBox="1"/>
            </xdr:nvSpPr>
            <xdr:spPr>
              <a:xfrm>
                <a:off x="15311400" y="3133725"/>
                <a:ext cx="590550" cy="219075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ES" sz="1000" i="1">
                          <a:latin typeface="Cambria Math" panose="02040503050406030204" pitchFamily="18" charset="0"/>
                        </a:rPr>
                        <m:t>20 </m:t>
                      </m:r>
                      <m:r>
                        <a:rPr lang="es-ES" sz="1000" i="1">
                          <a:latin typeface="Cambria Math" panose="02040503050406030204" pitchFamily="18" charset="0"/>
                          <a:cs typeface="Times New Roman" pitchFamily="18" charset="0"/>
                        </a:rPr>
                        <m:t>𝑚𝑚</m:t>
                      </m:r>
                    </m:oMath>
                  </m:oMathPara>
                </a14:m>
                <a:endParaRPr lang="es-ES" sz="1000">
                  <a:latin typeface="+mj-lt"/>
                  <a:cs typeface="Times New Roman" pitchFamily="18" charset="0"/>
                </a:endParaRPr>
              </a:p>
            </xdr:txBody>
          </xdr:sp>
        </mc:Choice>
        <mc:Fallback xmlns="">
          <xdr:sp macro="" textlink="">
            <xdr:nvSpPr>
              <xdr:cNvPr id="90" name="124 CuadroTexto">
                <a:extLst>
                  <a:ext uri="{FF2B5EF4-FFF2-40B4-BE49-F238E27FC236}">
                    <a16:creationId xmlns:a16="http://schemas.microsoft.com/office/drawing/2014/main" id="{00000000-0008-0000-0300-00007D000000}"/>
                  </a:ext>
                </a:extLst>
              </xdr:cNvPr>
              <xdr:cNvSpPr txBox="1"/>
            </xdr:nvSpPr>
            <xdr:spPr>
              <a:xfrm>
                <a:off x="15311400" y="3133725"/>
                <a:ext cx="590550" cy="219075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000" i="0">
                    <a:latin typeface="Cambria Math" panose="02040503050406030204" pitchFamily="18" charset="0"/>
                  </a:rPr>
                  <a:t>20 </a:t>
                </a:r>
                <a:r>
                  <a:rPr lang="es-ES" sz="1000" i="0">
                    <a:latin typeface="Cambria Math" panose="02040503050406030204" pitchFamily="18" charset="0"/>
                    <a:cs typeface="Times New Roman" pitchFamily="18" charset="0"/>
                  </a:rPr>
                  <a:t>𝑚𝑚</a:t>
                </a:r>
                <a:endParaRPr lang="es-ES" sz="1000">
                  <a:latin typeface="+mj-lt"/>
                  <a:cs typeface="Times New Roman" pitchFamily="18" charset="0"/>
                </a:endParaRPr>
              </a:p>
            </xdr:txBody>
          </xdr:sp>
        </mc:Fallback>
      </mc:AlternateContent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2</xdr:row>
          <xdr:rowOff>19050</xdr:rowOff>
        </xdr:from>
        <xdr:to>
          <xdr:col>12</xdr:col>
          <xdr:colOff>142875</xdr:colOff>
          <xdr:row>4</xdr:row>
          <xdr:rowOff>133350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18</xdr:row>
          <xdr:rowOff>0</xdr:rowOff>
        </xdr:from>
        <xdr:to>
          <xdr:col>3</xdr:col>
          <xdr:colOff>0</xdr:colOff>
          <xdr:row>19</xdr:row>
          <xdr:rowOff>47625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20</xdr:row>
          <xdr:rowOff>28575</xdr:rowOff>
        </xdr:from>
        <xdr:to>
          <xdr:col>2</xdr:col>
          <xdr:colOff>752475</xdr:colOff>
          <xdr:row>21</xdr:row>
          <xdr:rowOff>66675</xdr:rowOff>
        </xdr:to>
        <xdr:sp macro="" textlink="">
          <xdr:nvSpPr>
            <xdr:cNvPr id="10249" name="Object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2</xdr:col>
          <xdr:colOff>742950</xdr:colOff>
          <xdr:row>23</xdr:row>
          <xdr:rowOff>28575</xdr:rowOff>
        </xdr:to>
        <xdr:sp macro="" textlink="">
          <xdr:nvSpPr>
            <xdr:cNvPr id="10250" name="Object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24</xdr:row>
          <xdr:rowOff>28575</xdr:rowOff>
        </xdr:from>
        <xdr:to>
          <xdr:col>2</xdr:col>
          <xdr:colOff>733425</xdr:colOff>
          <xdr:row>25</xdr:row>
          <xdr:rowOff>0</xdr:rowOff>
        </xdr:to>
        <xdr:sp macro="" textlink="">
          <xdr:nvSpPr>
            <xdr:cNvPr id="10251" name="Object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26</xdr:row>
          <xdr:rowOff>57150</xdr:rowOff>
        </xdr:from>
        <xdr:to>
          <xdr:col>2</xdr:col>
          <xdr:colOff>533400</xdr:colOff>
          <xdr:row>28</xdr:row>
          <xdr:rowOff>123825</xdr:rowOff>
        </xdr:to>
        <xdr:sp macro="" textlink="">
          <xdr:nvSpPr>
            <xdr:cNvPr id="10252" name="Object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8</xdr:col>
          <xdr:colOff>28575</xdr:colOff>
          <xdr:row>11</xdr:row>
          <xdr:rowOff>180975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4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2</xdr:row>
      <xdr:rowOff>128590</xdr:rowOff>
    </xdr:from>
    <xdr:to>
      <xdr:col>6</xdr:col>
      <xdr:colOff>600075</xdr:colOff>
      <xdr:row>8</xdr:row>
      <xdr:rowOff>66675</xdr:rowOff>
    </xdr:to>
    <xdr:grpSp>
      <xdr:nvGrpSpPr>
        <xdr:cNvPr id="64" name="63 Grupo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GrpSpPr/>
      </xdr:nvGrpSpPr>
      <xdr:grpSpPr>
        <a:xfrm>
          <a:off x="171452" y="509590"/>
          <a:ext cx="5000623" cy="1081085"/>
          <a:chOff x="1695452" y="509590"/>
          <a:chExt cx="5000623" cy="1081085"/>
        </a:xfrm>
      </xdr:grpSpPr>
      <xdr:grpSp>
        <xdr:nvGrpSpPr>
          <xdr:cNvPr id="85" name="84 Grupo">
            <a:extLst>
              <a:ext uri="{FF2B5EF4-FFF2-40B4-BE49-F238E27FC236}">
                <a16:creationId xmlns:a16="http://schemas.microsoft.com/office/drawing/2014/main" id="{00000000-0008-0000-0500-000055000000}"/>
              </a:ext>
            </a:extLst>
          </xdr:cNvPr>
          <xdr:cNvGrpSpPr/>
        </xdr:nvGrpSpPr>
        <xdr:grpSpPr>
          <a:xfrm>
            <a:off x="1824039" y="633413"/>
            <a:ext cx="4824409" cy="957262"/>
            <a:chOff x="1352551" y="585788"/>
            <a:chExt cx="4824409" cy="957262"/>
          </a:xfrm>
        </xdr:grpSpPr>
        <xdr:grpSp>
          <xdr:nvGrpSpPr>
            <xdr:cNvPr id="59" name="58 Grupo">
              <a:extLst>
                <a:ext uri="{FF2B5EF4-FFF2-40B4-BE49-F238E27FC236}">
                  <a16:creationId xmlns:a16="http://schemas.microsoft.com/office/drawing/2014/main" id="{00000000-0008-0000-0500-00003B000000}"/>
                </a:ext>
              </a:extLst>
            </xdr:cNvPr>
            <xdr:cNvGrpSpPr/>
          </xdr:nvGrpSpPr>
          <xdr:grpSpPr>
            <a:xfrm>
              <a:off x="3043239" y="685780"/>
              <a:ext cx="2294286" cy="144000"/>
              <a:chOff x="3043239" y="876300"/>
              <a:chExt cx="2294286" cy="144000"/>
            </a:xfrm>
          </xdr:grpSpPr>
          <xdr:sp macro="" textlink="">
            <xdr:nvSpPr>
              <xdr:cNvPr id="20" name="19 Forma libre">
                <a:extLst>
                  <a:ext uri="{FF2B5EF4-FFF2-40B4-BE49-F238E27FC236}">
                    <a16:creationId xmlns:a16="http://schemas.microsoft.com/office/drawing/2014/main" id="{00000000-0008-0000-0500-000014000000}"/>
                  </a:ext>
                </a:extLst>
              </xdr:cNvPr>
              <xdr:cNvSpPr/>
            </xdr:nvSpPr>
            <xdr:spPr>
              <a:xfrm>
                <a:off x="4581525" y="876300"/>
                <a:ext cx="756000" cy="144000"/>
              </a:xfrm>
              <a:custGeom>
                <a:avLst/>
                <a:gdLst>
                  <a:gd name="connsiteX0" fmla="*/ 0 w 8439150"/>
                  <a:gd name="connsiteY0" fmla="*/ 1173162 h 2527299"/>
                  <a:gd name="connsiteX1" fmla="*/ 409575 w 8439150"/>
                  <a:gd name="connsiteY1" fmla="*/ 2325687 h 2527299"/>
                  <a:gd name="connsiteX2" fmla="*/ 1209675 w 8439150"/>
                  <a:gd name="connsiteY2" fmla="*/ 39687 h 2527299"/>
                  <a:gd name="connsiteX3" fmla="*/ 1924050 w 8439150"/>
                  <a:gd name="connsiteY3" fmla="*/ 2306637 h 2527299"/>
                  <a:gd name="connsiteX4" fmla="*/ 2733675 w 8439150"/>
                  <a:gd name="connsiteY4" fmla="*/ 1587 h 2527299"/>
                  <a:gd name="connsiteX5" fmla="*/ 3457575 w 8439150"/>
                  <a:gd name="connsiteY5" fmla="*/ 2297112 h 2527299"/>
                  <a:gd name="connsiteX6" fmla="*/ 4248150 w 8439150"/>
                  <a:gd name="connsiteY6" fmla="*/ 11112 h 2527299"/>
                  <a:gd name="connsiteX7" fmla="*/ 4981575 w 8439150"/>
                  <a:gd name="connsiteY7" fmla="*/ 2306637 h 2527299"/>
                  <a:gd name="connsiteX8" fmla="*/ 5772150 w 8439150"/>
                  <a:gd name="connsiteY8" fmla="*/ 39687 h 2527299"/>
                  <a:gd name="connsiteX9" fmla="*/ 6505575 w 8439150"/>
                  <a:gd name="connsiteY9" fmla="*/ 2316162 h 2527299"/>
                  <a:gd name="connsiteX10" fmla="*/ 7296150 w 8439150"/>
                  <a:gd name="connsiteY10" fmla="*/ 20637 h 2527299"/>
                  <a:gd name="connsiteX11" fmla="*/ 8029575 w 8439150"/>
                  <a:gd name="connsiteY11" fmla="*/ 2335212 h 2527299"/>
                  <a:gd name="connsiteX12" fmla="*/ 8439150 w 8439150"/>
                  <a:gd name="connsiteY12" fmla="*/ 1173162 h 25272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</a:cxnLst>
                <a:rect l="l" t="t" r="r" b="b"/>
                <a:pathLst>
                  <a:path w="8439150" h="2527299">
                    <a:moveTo>
                      <a:pt x="0" y="1173162"/>
                    </a:moveTo>
                    <a:cubicBezTo>
                      <a:pt x="103981" y="1843880"/>
                      <a:pt x="207963" y="2514599"/>
                      <a:pt x="409575" y="2325687"/>
                    </a:cubicBezTo>
                    <a:cubicBezTo>
                      <a:pt x="611187" y="2136775"/>
                      <a:pt x="957263" y="42862"/>
                      <a:pt x="1209675" y="39687"/>
                    </a:cubicBezTo>
                    <a:cubicBezTo>
                      <a:pt x="1462088" y="36512"/>
                      <a:pt x="1670050" y="2312987"/>
                      <a:pt x="1924050" y="2306637"/>
                    </a:cubicBezTo>
                    <a:cubicBezTo>
                      <a:pt x="2178050" y="2300287"/>
                      <a:pt x="2478088" y="3174"/>
                      <a:pt x="2733675" y="1587"/>
                    </a:cubicBezTo>
                    <a:cubicBezTo>
                      <a:pt x="2989262" y="0"/>
                      <a:pt x="3205163" y="2295525"/>
                      <a:pt x="3457575" y="2297112"/>
                    </a:cubicBezTo>
                    <a:cubicBezTo>
                      <a:pt x="3709987" y="2298699"/>
                      <a:pt x="3994150" y="9524"/>
                      <a:pt x="4248150" y="11112"/>
                    </a:cubicBezTo>
                    <a:cubicBezTo>
                      <a:pt x="4502150" y="12700"/>
                      <a:pt x="4727575" y="2301874"/>
                      <a:pt x="4981575" y="2306637"/>
                    </a:cubicBezTo>
                    <a:cubicBezTo>
                      <a:pt x="5235575" y="2311400"/>
                      <a:pt x="5518150" y="38099"/>
                      <a:pt x="5772150" y="39687"/>
                    </a:cubicBezTo>
                    <a:cubicBezTo>
                      <a:pt x="6026150" y="41275"/>
                      <a:pt x="6251575" y="2319337"/>
                      <a:pt x="6505575" y="2316162"/>
                    </a:cubicBezTo>
                    <a:cubicBezTo>
                      <a:pt x="6759575" y="2312987"/>
                      <a:pt x="7042150" y="17462"/>
                      <a:pt x="7296150" y="20637"/>
                    </a:cubicBezTo>
                    <a:cubicBezTo>
                      <a:pt x="7550150" y="23812"/>
                      <a:pt x="7839075" y="2143125"/>
                      <a:pt x="8029575" y="2335212"/>
                    </a:cubicBezTo>
                    <a:cubicBezTo>
                      <a:pt x="8220075" y="2527299"/>
                      <a:pt x="8408988" y="1363662"/>
                      <a:pt x="8439150" y="1173162"/>
                    </a:cubicBezTo>
                  </a:path>
                </a:pathLst>
              </a:custGeom>
              <a:ln>
                <a:solidFill>
                  <a:schemeClr val="tx1"/>
                </a:solidFill>
                <a:headEnd type="oval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grpSp>
            <xdr:nvGrpSpPr>
              <xdr:cNvPr id="55" name="54 Grupo">
                <a:extLst>
                  <a:ext uri="{FF2B5EF4-FFF2-40B4-BE49-F238E27FC236}">
                    <a16:creationId xmlns:a16="http://schemas.microsoft.com/office/drawing/2014/main" id="{00000000-0008-0000-0500-000037000000}"/>
                  </a:ext>
                </a:extLst>
              </xdr:cNvPr>
              <xdr:cNvGrpSpPr/>
            </xdr:nvGrpSpPr>
            <xdr:grpSpPr>
              <a:xfrm>
                <a:off x="3043239" y="904875"/>
                <a:ext cx="766762" cy="95155"/>
                <a:chOff x="3805238" y="1223898"/>
                <a:chExt cx="6168471" cy="585758"/>
              </a:xfrm>
            </xdr:grpSpPr>
            <xdr:cxnSp macro="">
              <xdr:nvCxnSpPr>
                <xdr:cNvPr id="22" name="21 Conector recto">
                  <a:extLst>
                    <a:ext uri="{FF2B5EF4-FFF2-40B4-BE49-F238E27FC236}">
                      <a16:creationId xmlns:a16="http://schemas.microsoft.com/office/drawing/2014/main" id="{00000000-0008-0000-0500-000016000000}"/>
                    </a:ext>
                  </a:extLst>
                </xdr:cNvPr>
                <xdr:cNvCxnSpPr/>
              </xdr:nvCxnSpPr>
              <xdr:spPr>
                <a:xfrm>
                  <a:off x="3805238" y="1538288"/>
                  <a:ext cx="4763" cy="25200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headEnd type="oval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53" name="52 Grupo">
                  <a:extLst>
                    <a:ext uri="{FF2B5EF4-FFF2-40B4-BE49-F238E27FC236}">
                      <a16:creationId xmlns:a16="http://schemas.microsoft.com/office/drawing/2014/main" id="{00000000-0008-0000-0500-000035000000}"/>
                    </a:ext>
                  </a:extLst>
                </xdr:cNvPr>
                <xdr:cNvGrpSpPr/>
              </xdr:nvGrpSpPr>
              <xdr:grpSpPr>
                <a:xfrm>
                  <a:off x="3814764" y="1223898"/>
                  <a:ext cx="6158945" cy="585758"/>
                  <a:chOff x="3395664" y="1138173"/>
                  <a:chExt cx="6158945" cy="585758"/>
                </a:xfrm>
              </xdr:grpSpPr>
              <xdr:cxnSp macro="">
                <xdr:nvCxnSpPr>
                  <xdr:cNvPr id="30" name="29 Conector recto">
                    <a:extLst>
                      <a:ext uri="{FF2B5EF4-FFF2-40B4-BE49-F238E27FC236}">
                        <a16:creationId xmlns:a16="http://schemas.microsoft.com/office/drawing/2014/main" id="{00000000-0008-0000-0500-00001E000000}"/>
                      </a:ext>
                    </a:extLst>
                  </xdr:cNvPr>
                  <xdr:cNvCxnSpPr/>
                </xdr:nvCxnSpPr>
                <xdr:spPr>
                  <a:xfrm>
                    <a:off x="3810065" y="1142984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1" name="30 Conector recto">
                    <a:extLst>
                      <a:ext uri="{FF2B5EF4-FFF2-40B4-BE49-F238E27FC236}">
                        <a16:creationId xmlns:a16="http://schemas.microsoft.com/office/drawing/2014/main" id="{00000000-0008-0000-0500-00001F000000}"/>
                      </a:ext>
                    </a:extLst>
                  </xdr:cNvPr>
                  <xdr:cNvCxnSpPr/>
                </xdr:nvCxnSpPr>
                <xdr:spPr>
                  <a:xfrm>
                    <a:off x="4572129" y="1142968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2" name="31 Conector recto">
                    <a:extLst>
                      <a:ext uri="{FF2B5EF4-FFF2-40B4-BE49-F238E27FC236}">
                        <a16:creationId xmlns:a16="http://schemas.microsoft.com/office/drawing/2014/main" id="{00000000-0008-0000-0500-000020000000}"/>
                      </a:ext>
                    </a:extLst>
                  </xdr:cNvPr>
                  <xdr:cNvCxnSpPr/>
                </xdr:nvCxnSpPr>
                <xdr:spPr>
                  <a:xfrm>
                    <a:off x="5334193" y="1142952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" name="32 Conector recto">
                    <a:extLst>
                      <a:ext uri="{FF2B5EF4-FFF2-40B4-BE49-F238E27FC236}">
                        <a16:creationId xmlns:a16="http://schemas.microsoft.com/office/drawing/2014/main" id="{00000000-0008-0000-0500-000021000000}"/>
                      </a:ext>
                    </a:extLst>
                  </xdr:cNvPr>
                  <xdr:cNvCxnSpPr/>
                </xdr:nvCxnSpPr>
                <xdr:spPr>
                  <a:xfrm>
                    <a:off x="6091494" y="1142936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33 Conector recto">
                    <a:extLst>
                      <a:ext uri="{FF2B5EF4-FFF2-40B4-BE49-F238E27FC236}">
                        <a16:creationId xmlns:a16="http://schemas.microsoft.com/office/drawing/2014/main" id="{00000000-0008-0000-0500-000022000000}"/>
                      </a:ext>
                    </a:extLst>
                  </xdr:cNvPr>
                  <xdr:cNvCxnSpPr/>
                </xdr:nvCxnSpPr>
                <xdr:spPr>
                  <a:xfrm>
                    <a:off x="6853494" y="1138174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7" name="36 Conector recto">
                    <a:extLst>
                      <a:ext uri="{FF2B5EF4-FFF2-40B4-BE49-F238E27FC236}">
                        <a16:creationId xmlns:a16="http://schemas.microsoft.com/office/drawing/2014/main" id="{00000000-0008-0000-0500-000025000000}"/>
                      </a:ext>
                    </a:extLst>
                  </xdr:cNvPr>
                  <xdr:cNvCxnSpPr/>
                </xdr:nvCxnSpPr>
                <xdr:spPr>
                  <a:xfrm flipV="1">
                    <a:off x="3395664" y="1714500"/>
                    <a:ext cx="396000" cy="1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0" name="39 Conector recto">
                    <a:extLst>
                      <a:ext uri="{FF2B5EF4-FFF2-40B4-BE49-F238E27FC236}">
                        <a16:creationId xmlns:a16="http://schemas.microsoft.com/office/drawing/2014/main" id="{00000000-0008-0000-0500-000028000000}"/>
                      </a:ext>
                    </a:extLst>
                  </xdr:cNvPr>
                  <xdr:cNvCxnSpPr/>
                </xdr:nvCxnSpPr>
                <xdr:spPr>
                  <a:xfrm flipV="1">
                    <a:off x="3814828" y="1143000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3" name="42 Conector recto">
                    <a:extLst>
                      <a:ext uri="{FF2B5EF4-FFF2-40B4-BE49-F238E27FC236}">
                        <a16:creationId xmlns:a16="http://schemas.microsoft.com/office/drawing/2014/main" id="{00000000-0008-0000-0500-00002B000000}"/>
                      </a:ext>
                    </a:extLst>
                  </xdr:cNvPr>
                  <xdr:cNvCxnSpPr/>
                </xdr:nvCxnSpPr>
                <xdr:spPr>
                  <a:xfrm flipV="1">
                    <a:off x="4576892" y="1714544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4" name="43 Conector recto">
                    <a:extLst>
                      <a:ext uri="{FF2B5EF4-FFF2-40B4-BE49-F238E27FC236}">
                        <a16:creationId xmlns:a16="http://schemas.microsoft.com/office/drawing/2014/main" id="{00000000-0008-0000-0500-00002C000000}"/>
                      </a:ext>
                    </a:extLst>
                  </xdr:cNvPr>
                  <xdr:cNvCxnSpPr/>
                </xdr:nvCxnSpPr>
                <xdr:spPr>
                  <a:xfrm flipV="1">
                    <a:off x="5343719" y="1138205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5" name="44 Conector recto">
                    <a:extLst>
                      <a:ext uri="{FF2B5EF4-FFF2-40B4-BE49-F238E27FC236}">
                        <a16:creationId xmlns:a16="http://schemas.microsoft.com/office/drawing/2014/main" id="{00000000-0008-0000-0500-00002D000000}"/>
                      </a:ext>
                    </a:extLst>
                  </xdr:cNvPr>
                  <xdr:cNvCxnSpPr/>
                </xdr:nvCxnSpPr>
                <xdr:spPr>
                  <a:xfrm flipV="1">
                    <a:off x="6096257" y="1714512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6" name="45 Conector recto">
                    <a:extLst>
                      <a:ext uri="{FF2B5EF4-FFF2-40B4-BE49-F238E27FC236}">
                        <a16:creationId xmlns:a16="http://schemas.microsoft.com/office/drawing/2014/main" id="{00000000-0008-0000-0500-00002E000000}"/>
                      </a:ext>
                    </a:extLst>
                  </xdr:cNvPr>
                  <xdr:cNvCxnSpPr/>
                </xdr:nvCxnSpPr>
                <xdr:spPr>
                  <a:xfrm flipV="1">
                    <a:off x="6863084" y="1138173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7" name="46 Conector recto">
                    <a:extLst>
                      <a:ext uri="{FF2B5EF4-FFF2-40B4-BE49-F238E27FC236}">
                        <a16:creationId xmlns:a16="http://schemas.microsoft.com/office/drawing/2014/main" id="{00000000-0008-0000-0500-00002F000000}"/>
                      </a:ext>
                    </a:extLst>
                  </xdr:cNvPr>
                  <xdr:cNvCxnSpPr/>
                </xdr:nvCxnSpPr>
                <xdr:spPr>
                  <a:xfrm>
                    <a:off x="7624707" y="1138222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8" name="47 Conector recto">
                    <a:extLst>
                      <a:ext uri="{FF2B5EF4-FFF2-40B4-BE49-F238E27FC236}">
                        <a16:creationId xmlns:a16="http://schemas.microsoft.com/office/drawing/2014/main" id="{00000000-0008-0000-0500-000030000000}"/>
                      </a:ext>
                    </a:extLst>
                  </xdr:cNvPr>
                  <xdr:cNvCxnSpPr/>
                </xdr:nvCxnSpPr>
                <xdr:spPr>
                  <a:xfrm flipV="1">
                    <a:off x="7634609" y="1719243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9" name="48 Conector recto">
                    <a:extLst>
                      <a:ext uri="{FF2B5EF4-FFF2-40B4-BE49-F238E27FC236}">
                        <a16:creationId xmlns:a16="http://schemas.microsoft.com/office/drawing/2014/main" id="{00000000-0008-0000-0500-000031000000}"/>
                      </a:ext>
                    </a:extLst>
                  </xdr:cNvPr>
                  <xdr:cNvCxnSpPr/>
                </xdr:nvCxnSpPr>
                <xdr:spPr>
                  <a:xfrm>
                    <a:off x="8386707" y="1138222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0" name="49 Conector recto">
                    <a:extLst>
                      <a:ext uri="{FF2B5EF4-FFF2-40B4-BE49-F238E27FC236}">
                        <a16:creationId xmlns:a16="http://schemas.microsoft.com/office/drawing/2014/main" id="{00000000-0008-0000-0500-000032000000}"/>
                      </a:ext>
                    </a:extLst>
                  </xdr:cNvPr>
                  <xdr:cNvCxnSpPr/>
                </xdr:nvCxnSpPr>
                <xdr:spPr>
                  <a:xfrm>
                    <a:off x="9148707" y="1147747"/>
                    <a:ext cx="4763" cy="571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1" name="50 Conector recto">
                    <a:extLst>
                      <a:ext uri="{FF2B5EF4-FFF2-40B4-BE49-F238E27FC236}">
                        <a16:creationId xmlns:a16="http://schemas.microsoft.com/office/drawing/2014/main" id="{00000000-0008-0000-0500-000033000000}"/>
                      </a:ext>
                    </a:extLst>
                  </xdr:cNvPr>
                  <xdr:cNvCxnSpPr/>
                </xdr:nvCxnSpPr>
                <xdr:spPr>
                  <a:xfrm flipV="1">
                    <a:off x="8396609" y="1147743"/>
                    <a:ext cx="75241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2" name="51 Conector recto">
                    <a:extLst>
                      <a:ext uri="{FF2B5EF4-FFF2-40B4-BE49-F238E27FC236}">
                        <a16:creationId xmlns:a16="http://schemas.microsoft.com/office/drawing/2014/main" id="{00000000-0008-0000-0500-000034000000}"/>
                      </a:ext>
                    </a:extLst>
                  </xdr:cNvPr>
                  <xdr:cNvCxnSpPr/>
                </xdr:nvCxnSpPr>
                <xdr:spPr>
                  <a:xfrm flipV="1">
                    <a:off x="9158609" y="1719243"/>
                    <a:ext cx="396000" cy="4688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54" name="53 Conector recto">
                  <a:extLst>
                    <a:ext uri="{FF2B5EF4-FFF2-40B4-BE49-F238E27FC236}">
                      <a16:creationId xmlns:a16="http://schemas.microsoft.com/office/drawing/2014/main" id="{00000000-0008-0000-0500-000036000000}"/>
                    </a:ext>
                  </a:extLst>
                </xdr:cNvPr>
                <xdr:cNvCxnSpPr/>
              </xdr:nvCxnSpPr>
              <xdr:spPr>
                <a:xfrm>
                  <a:off x="9958388" y="1538288"/>
                  <a:ext cx="4763" cy="25200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headEnd type="oval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57" name="56 Conector recto">
                <a:extLst>
                  <a:ext uri="{FF2B5EF4-FFF2-40B4-BE49-F238E27FC236}">
                    <a16:creationId xmlns:a16="http://schemas.microsoft.com/office/drawing/2014/main" id="{00000000-0008-0000-0500-000039000000}"/>
                  </a:ext>
                </a:extLst>
              </xdr:cNvPr>
              <xdr:cNvCxnSpPr>
                <a:endCxn id="20" idx="0"/>
              </xdr:cNvCxnSpPr>
            </xdr:nvCxnSpPr>
            <xdr:spPr>
              <a:xfrm flipV="1">
                <a:off x="3814764" y="943144"/>
                <a:ext cx="766761" cy="9356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8" name="67 Grupo">
              <a:extLst>
                <a:ext uri="{FF2B5EF4-FFF2-40B4-BE49-F238E27FC236}">
                  <a16:creationId xmlns:a16="http://schemas.microsoft.com/office/drawing/2014/main" id="{00000000-0008-0000-0500-000044000000}"/>
                </a:ext>
              </a:extLst>
            </xdr:cNvPr>
            <xdr:cNvGrpSpPr/>
          </xdr:nvGrpSpPr>
          <xdr:grpSpPr>
            <a:xfrm>
              <a:off x="1352551" y="585788"/>
              <a:ext cx="3990974" cy="957262"/>
              <a:chOff x="1352551" y="585788"/>
              <a:chExt cx="3990974" cy="957262"/>
            </a:xfrm>
          </xdr:grpSpPr>
          <xdr:cxnSp macro="">
            <xdr:nvCxnSpPr>
              <xdr:cNvPr id="4" name="3 Conector recto">
                <a:extLst>
                  <a:ext uri="{FF2B5EF4-FFF2-40B4-BE49-F238E27FC236}">
                    <a16:creationId xmlns:a16="http://schemas.microsoft.com/office/drawing/2014/main" id="{00000000-0008-0000-0500-000004000000}"/>
                  </a:ext>
                </a:extLst>
              </xdr:cNvPr>
              <xdr:cNvCxnSpPr/>
            </xdr:nvCxnSpPr>
            <xdr:spPr>
              <a:xfrm>
                <a:off x="1533525" y="762000"/>
                <a:ext cx="0" cy="7810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" name="5 Conector recto">
                <a:extLst>
                  <a:ext uri="{FF2B5EF4-FFF2-40B4-BE49-F238E27FC236}">
                    <a16:creationId xmlns:a16="http://schemas.microsoft.com/office/drawing/2014/main" id="{00000000-0008-0000-0500-000006000000}"/>
                  </a:ext>
                </a:extLst>
              </xdr:cNvPr>
              <xdr:cNvCxnSpPr/>
            </xdr:nvCxnSpPr>
            <xdr:spPr>
              <a:xfrm>
                <a:off x="1528763" y="757238"/>
                <a:ext cx="757237" cy="4762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8 Conector recto">
                <a:extLst>
                  <a:ext uri="{FF2B5EF4-FFF2-40B4-BE49-F238E27FC236}">
                    <a16:creationId xmlns:a16="http://schemas.microsoft.com/office/drawing/2014/main" id="{00000000-0008-0000-0500-000009000000}"/>
                  </a:ext>
                </a:extLst>
              </xdr:cNvPr>
              <xdr:cNvCxnSpPr/>
            </xdr:nvCxnSpPr>
            <xdr:spPr>
              <a:xfrm>
                <a:off x="2247900" y="585788"/>
                <a:ext cx="266700" cy="1714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62 Conector recto">
                <a:extLst>
                  <a:ext uri="{FF2B5EF4-FFF2-40B4-BE49-F238E27FC236}">
                    <a16:creationId xmlns:a16="http://schemas.microsoft.com/office/drawing/2014/main" id="{00000000-0008-0000-0500-00003F000000}"/>
                  </a:ext>
                </a:extLst>
              </xdr:cNvPr>
              <xdr:cNvCxnSpPr/>
            </xdr:nvCxnSpPr>
            <xdr:spPr>
              <a:xfrm>
                <a:off x="2505075" y="757238"/>
                <a:ext cx="542925" cy="4762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" name="64 Conector recto">
                <a:extLst>
                  <a:ext uri="{FF2B5EF4-FFF2-40B4-BE49-F238E27FC236}">
                    <a16:creationId xmlns:a16="http://schemas.microsoft.com/office/drawing/2014/main" id="{00000000-0008-0000-0500-000041000000}"/>
                  </a:ext>
                </a:extLst>
              </xdr:cNvPr>
              <xdr:cNvCxnSpPr/>
            </xdr:nvCxnSpPr>
            <xdr:spPr>
              <a:xfrm>
                <a:off x="1533525" y="1533525"/>
                <a:ext cx="3810000" cy="0"/>
              </a:xfrm>
              <a:prstGeom prst="line">
                <a:avLst/>
              </a:prstGeom>
              <a:ln>
                <a:solidFill>
                  <a:schemeClr val="tx1"/>
                </a:solidFill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" name="1 Elipse">
                <a:extLst>
                  <a:ext uri="{FF2B5EF4-FFF2-40B4-BE49-F238E27FC236}">
                    <a16:creationId xmlns:a16="http://schemas.microsoft.com/office/drawing/2014/main" id="{00000000-0008-0000-0500-000002000000}"/>
                  </a:ext>
                </a:extLst>
              </xdr:cNvPr>
              <xdr:cNvSpPr/>
            </xdr:nvSpPr>
            <xdr:spPr>
              <a:xfrm>
                <a:off x="1352551" y="957262"/>
                <a:ext cx="360000" cy="360000"/>
              </a:xfrm>
              <a:prstGeom prst="ellipse">
                <a:avLst/>
              </a:prstGeom>
              <a:solidFill>
                <a:schemeClr val="bg1"/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82" name="81 Grupo">
              <a:extLst>
                <a:ext uri="{FF2B5EF4-FFF2-40B4-BE49-F238E27FC236}">
                  <a16:creationId xmlns:a16="http://schemas.microsoft.com/office/drawing/2014/main" id="{00000000-0008-0000-0500-000052000000}"/>
                </a:ext>
              </a:extLst>
            </xdr:cNvPr>
            <xdr:cNvGrpSpPr/>
          </xdr:nvGrpSpPr>
          <xdr:grpSpPr>
            <a:xfrm>
              <a:off x="5462572" y="757238"/>
              <a:ext cx="714388" cy="771525"/>
              <a:chOff x="5457809" y="757238"/>
              <a:chExt cx="714388" cy="771525"/>
            </a:xfrm>
          </xdr:grpSpPr>
          <xdr:grpSp>
            <xdr:nvGrpSpPr>
              <xdr:cNvPr id="81" name="80 Grupo">
                <a:extLst>
                  <a:ext uri="{FF2B5EF4-FFF2-40B4-BE49-F238E27FC236}">
                    <a16:creationId xmlns:a16="http://schemas.microsoft.com/office/drawing/2014/main" id="{00000000-0008-0000-0500-000051000000}"/>
                  </a:ext>
                </a:extLst>
              </xdr:cNvPr>
              <xdr:cNvGrpSpPr/>
            </xdr:nvGrpSpPr>
            <xdr:grpSpPr>
              <a:xfrm>
                <a:off x="5457809" y="757238"/>
                <a:ext cx="638141" cy="771525"/>
                <a:chOff x="5457809" y="757238"/>
                <a:chExt cx="638141" cy="771525"/>
              </a:xfrm>
            </xdr:grpSpPr>
            <xdr:cxnSp macro="">
              <xdr:nvCxnSpPr>
                <xdr:cNvPr id="72" name="71 Conector recto">
                  <a:extLst>
                    <a:ext uri="{FF2B5EF4-FFF2-40B4-BE49-F238E27FC236}">
                      <a16:creationId xmlns:a16="http://schemas.microsoft.com/office/drawing/2014/main" id="{00000000-0008-0000-0500-000048000000}"/>
                    </a:ext>
                  </a:extLst>
                </xdr:cNvPr>
                <xdr:cNvCxnSpPr/>
              </xdr:nvCxnSpPr>
              <xdr:spPr>
                <a:xfrm>
                  <a:off x="6091238" y="757238"/>
                  <a:ext cx="0" cy="771525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" name="77 Conector recto">
                  <a:extLst>
                    <a:ext uri="{FF2B5EF4-FFF2-40B4-BE49-F238E27FC236}">
                      <a16:creationId xmlns:a16="http://schemas.microsoft.com/office/drawing/2014/main" id="{00000000-0008-0000-0500-00004E000000}"/>
                    </a:ext>
                  </a:extLst>
                </xdr:cNvPr>
                <xdr:cNvCxnSpPr/>
              </xdr:nvCxnSpPr>
              <xdr:spPr>
                <a:xfrm>
                  <a:off x="5462588" y="1519238"/>
                  <a:ext cx="633362" cy="63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lgDash"/>
                  <a:headEnd type="none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79 Conector recto">
                  <a:extLst>
                    <a:ext uri="{FF2B5EF4-FFF2-40B4-BE49-F238E27FC236}">
                      <a16:creationId xmlns:a16="http://schemas.microsoft.com/office/drawing/2014/main" id="{00000000-0008-0000-0500-000050000000}"/>
                    </a:ext>
                  </a:extLst>
                </xdr:cNvPr>
                <xdr:cNvCxnSpPr/>
              </xdr:nvCxnSpPr>
              <xdr:spPr>
                <a:xfrm>
                  <a:off x="5457809" y="761905"/>
                  <a:ext cx="633362" cy="63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lgDash"/>
                  <a:headEnd type="none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70" name="69 Rectángulo redondeado">
                <a:extLst>
                  <a:ext uri="{FF2B5EF4-FFF2-40B4-BE49-F238E27FC236}">
                    <a16:creationId xmlns:a16="http://schemas.microsoft.com/office/drawing/2014/main" id="{00000000-0008-0000-0500-000046000000}"/>
                  </a:ext>
                </a:extLst>
              </xdr:cNvPr>
              <xdr:cNvSpPr/>
            </xdr:nvSpPr>
            <xdr:spPr>
              <a:xfrm>
                <a:off x="6005510" y="890588"/>
                <a:ext cx="166687" cy="514350"/>
              </a:xfrm>
              <a:prstGeom prst="roundRect">
                <a:avLst/>
              </a:prstGeom>
              <a:solidFill>
                <a:schemeClr val="bg1"/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</xdr:grpSp>
      <xdr:grpSp>
        <xdr:nvGrpSpPr>
          <xdr:cNvPr id="62" name="61 Grupo"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GrpSpPr/>
        </xdr:nvGrpSpPr>
        <xdr:grpSpPr>
          <a:xfrm>
            <a:off x="1695452" y="509590"/>
            <a:ext cx="5000623" cy="871535"/>
            <a:chOff x="1695452" y="2147890"/>
            <a:chExt cx="5000623" cy="871535"/>
          </a:xfrm>
        </xdr:grpSpPr>
        <xdr:sp macro="" textlink="">
          <xdr:nvSpPr>
            <xdr:cNvPr id="86" name="85 CuadroTexto">
              <a:extLst>
                <a:ext uri="{FF2B5EF4-FFF2-40B4-BE49-F238E27FC236}">
                  <a16:creationId xmlns:a16="http://schemas.microsoft.com/office/drawing/2014/main" id="{00000000-0008-0000-0500-000056000000}"/>
                </a:ext>
              </a:extLst>
            </xdr:cNvPr>
            <xdr:cNvSpPr txBox="1"/>
          </xdr:nvSpPr>
          <xdr:spPr>
            <a:xfrm>
              <a:off x="1695452" y="2147890"/>
              <a:ext cx="5000623" cy="871535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                   S		      R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k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		L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k</a:t>
              </a: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    ≈      u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(</a:t>
              </a:r>
              <a:r>
                <a:rPr lang="es-ES" sz="1100" b="0" i="1">
                  <a:latin typeface="Times New Roman" pitchFamily="18" charset="0"/>
                  <a:cs typeface="Times New Roman" pitchFamily="18" charset="0"/>
                </a:rPr>
                <a:t>t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)			                             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i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            </a:t>
              </a:r>
              <a:r>
                <a:rPr lang="es-ES" sz="1100" b="0" i="0">
                  <a:latin typeface="Arial" pitchFamily="34" charset="0"/>
                  <a:cs typeface="Arial" pitchFamily="34" charset="0"/>
                </a:rPr>
                <a:t>Consumo</a:t>
              </a:r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</xdr:txBody>
        </xdr:sp>
        <xdr:sp macro="" textlink="">
          <xdr:nvSpPr>
            <xdr:cNvPr id="87" name="86 Forma libre">
              <a:extLst>
                <a:ext uri="{FF2B5EF4-FFF2-40B4-BE49-F238E27FC236}">
                  <a16:creationId xmlns:a16="http://schemas.microsoft.com/office/drawing/2014/main" id="{00000000-0008-0000-0500-000057000000}"/>
                </a:ext>
              </a:extLst>
            </xdr:cNvPr>
            <xdr:cNvSpPr/>
          </xdr:nvSpPr>
          <xdr:spPr>
            <a:xfrm>
              <a:off x="2758659" y="2499493"/>
              <a:ext cx="3818421" cy="473827"/>
            </a:xfrm>
            <a:custGeom>
              <a:avLst/>
              <a:gdLst>
                <a:gd name="connsiteX0" fmla="*/ 33337 w 3874294"/>
                <a:gd name="connsiteY0" fmla="*/ 76200 h 543719"/>
                <a:gd name="connsiteX1" fmla="*/ 3186112 w 3874294"/>
                <a:gd name="connsiteY1" fmla="*/ 66675 h 543719"/>
                <a:gd name="connsiteX2" fmla="*/ 3343275 w 3874294"/>
                <a:gd name="connsiteY2" fmla="*/ 476250 h 543719"/>
                <a:gd name="connsiteX3" fmla="*/ 0 w 3874294"/>
                <a:gd name="connsiteY3" fmla="*/ 471488 h 54371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874294" h="543719">
                  <a:moveTo>
                    <a:pt x="33337" y="76200"/>
                  </a:moveTo>
                  <a:cubicBezTo>
                    <a:pt x="1333896" y="38100"/>
                    <a:pt x="2634456" y="0"/>
                    <a:pt x="3186112" y="66675"/>
                  </a:cubicBezTo>
                  <a:cubicBezTo>
                    <a:pt x="3737768" y="133350"/>
                    <a:pt x="3874294" y="408781"/>
                    <a:pt x="3343275" y="476250"/>
                  </a:cubicBezTo>
                  <a:cubicBezTo>
                    <a:pt x="2812256" y="543719"/>
                    <a:pt x="0" y="471488"/>
                    <a:pt x="0" y="471488"/>
                  </a:cubicBezTo>
                </a:path>
              </a:pathLst>
            </a:custGeom>
            <a:ln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</xdr:grpSp>
    </xdr:grpSp>
    <xdr:clientData/>
  </xdr:twoCellAnchor>
  <xdr:twoCellAnchor>
    <xdr:from>
      <xdr:col>0</xdr:col>
      <xdr:colOff>161927</xdr:colOff>
      <xdr:row>10</xdr:row>
      <xdr:rowOff>33340</xdr:rowOff>
    </xdr:from>
    <xdr:to>
      <xdr:col>6</xdr:col>
      <xdr:colOff>623955</xdr:colOff>
      <xdr:row>15</xdr:row>
      <xdr:rowOff>104775</xdr:rowOff>
    </xdr:to>
    <xdr:grpSp>
      <xdr:nvGrpSpPr>
        <xdr:cNvPr id="161" name="160 Grupo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GrpSpPr/>
      </xdr:nvGrpSpPr>
      <xdr:grpSpPr>
        <a:xfrm>
          <a:off x="161927" y="1938340"/>
          <a:ext cx="5034028" cy="1023935"/>
          <a:chOff x="1685927" y="2157415"/>
          <a:chExt cx="5034028" cy="1023935"/>
        </a:xfrm>
      </xdr:grpSpPr>
      <xdr:grpSp>
        <xdr:nvGrpSpPr>
          <xdr:cNvPr id="160" name="159 Grupo">
            <a:extLst>
              <a:ext uri="{FF2B5EF4-FFF2-40B4-BE49-F238E27FC236}">
                <a16:creationId xmlns:a16="http://schemas.microsoft.com/office/drawing/2014/main" id="{00000000-0008-0000-0500-0000A0000000}"/>
              </a:ext>
            </a:extLst>
          </xdr:cNvPr>
          <xdr:cNvGrpSpPr/>
        </xdr:nvGrpSpPr>
        <xdr:grpSpPr>
          <a:xfrm>
            <a:off x="1805034" y="2224088"/>
            <a:ext cx="4914921" cy="957262"/>
            <a:chOff x="1805034" y="2214563"/>
            <a:chExt cx="4914921" cy="957262"/>
          </a:xfrm>
        </xdr:grpSpPr>
        <xdr:grpSp>
          <xdr:nvGrpSpPr>
            <xdr:cNvPr id="159" name="158 Grupo">
              <a:extLst>
                <a:ext uri="{FF2B5EF4-FFF2-40B4-BE49-F238E27FC236}">
                  <a16:creationId xmlns:a16="http://schemas.microsoft.com/office/drawing/2014/main" id="{00000000-0008-0000-0500-00009F000000}"/>
                </a:ext>
              </a:extLst>
            </xdr:cNvPr>
            <xdr:cNvGrpSpPr/>
          </xdr:nvGrpSpPr>
          <xdr:grpSpPr>
            <a:xfrm>
              <a:off x="1805034" y="2214563"/>
              <a:ext cx="4833889" cy="957262"/>
              <a:chOff x="1805034" y="2166938"/>
              <a:chExt cx="4833889" cy="957262"/>
            </a:xfrm>
          </xdr:grpSpPr>
          <xdr:grpSp>
            <xdr:nvGrpSpPr>
              <xdr:cNvPr id="76" name="81 Grupo">
                <a:extLst>
                  <a:ext uri="{FF2B5EF4-FFF2-40B4-BE49-F238E27FC236}">
                    <a16:creationId xmlns:a16="http://schemas.microsoft.com/office/drawing/2014/main" id="{00000000-0008-0000-0500-00004C000000}"/>
                  </a:ext>
                </a:extLst>
              </xdr:cNvPr>
              <xdr:cNvGrpSpPr/>
            </xdr:nvGrpSpPr>
            <xdr:grpSpPr>
              <a:xfrm>
                <a:off x="5924535" y="2338388"/>
                <a:ext cx="714388" cy="771525"/>
                <a:chOff x="5457809" y="757238"/>
                <a:chExt cx="714388" cy="771525"/>
              </a:xfrm>
            </xdr:grpSpPr>
            <xdr:grpSp>
              <xdr:nvGrpSpPr>
                <xdr:cNvPr id="77" name="80 Grupo">
                  <a:extLst>
                    <a:ext uri="{FF2B5EF4-FFF2-40B4-BE49-F238E27FC236}">
                      <a16:creationId xmlns:a16="http://schemas.microsoft.com/office/drawing/2014/main" id="{00000000-0008-0000-0500-00004D000000}"/>
                    </a:ext>
                  </a:extLst>
                </xdr:cNvPr>
                <xdr:cNvGrpSpPr/>
              </xdr:nvGrpSpPr>
              <xdr:grpSpPr>
                <a:xfrm>
                  <a:off x="5457809" y="757238"/>
                  <a:ext cx="638141" cy="771525"/>
                  <a:chOff x="5457809" y="757238"/>
                  <a:chExt cx="638141" cy="771525"/>
                </a:xfrm>
              </xdr:grpSpPr>
              <xdr:cxnSp macro="">
                <xdr:nvCxnSpPr>
                  <xdr:cNvPr id="83" name="82 Conector recto">
                    <a:extLst>
                      <a:ext uri="{FF2B5EF4-FFF2-40B4-BE49-F238E27FC236}">
                        <a16:creationId xmlns:a16="http://schemas.microsoft.com/office/drawing/2014/main" id="{00000000-0008-0000-0500-000053000000}"/>
                      </a:ext>
                    </a:extLst>
                  </xdr:cNvPr>
                  <xdr:cNvCxnSpPr/>
                </xdr:nvCxnSpPr>
                <xdr:spPr>
                  <a:xfrm>
                    <a:off x="6091238" y="757238"/>
                    <a:ext cx="0" cy="771525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83 Conector recto">
                    <a:extLst>
                      <a:ext uri="{FF2B5EF4-FFF2-40B4-BE49-F238E27FC236}">
                        <a16:creationId xmlns:a16="http://schemas.microsoft.com/office/drawing/2014/main" id="{00000000-0008-0000-0500-000054000000}"/>
                      </a:ext>
                    </a:extLst>
                  </xdr:cNvPr>
                  <xdr:cNvCxnSpPr/>
                </xdr:nvCxnSpPr>
                <xdr:spPr>
                  <a:xfrm>
                    <a:off x="5462588" y="1519238"/>
                    <a:ext cx="633362" cy="63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prstDash val="lgDash"/>
                    <a:headEnd type="none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" name="87 Conector recto">
                    <a:extLst>
                      <a:ext uri="{FF2B5EF4-FFF2-40B4-BE49-F238E27FC236}">
                        <a16:creationId xmlns:a16="http://schemas.microsoft.com/office/drawing/2014/main" id="{00000000-0008-0000-0500-000058000000}"/>
                      </a:ext>
                    </a:extLst>
                  </xdr:cNvPr>
                  <xdr:cNvCxnSpPr/>
                </xdr:nvCxnSpPr>
                <xdr:spPr>
                  <a:xfrm>
                    <a:off x="5457809" y="761905"/>
                    <a:ext cx="633362" cy="63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prstDash val="lgDash"/>
                    <a:headEnd type="none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79" name="78 Rectángulo redondeado">
                  <a:extLst>
                    <a:ext uri="{FF2B5EF4-FFF2-40B4-BE49-F238E27FC236}">
                      <a16:creationId xmlns:a16="http://schemas.microsoft.com/office/drawing/2014/main" id="{00000000-0008-0000-0500-00004F000000}"/>
                    </a:ext>
                  </a:extLst>
                </xdr:cNvPr>
                <xdr:cNvSpPr/>
              </xdr:nvSpPr>
              <xdr:spPr>
                <a:xfrm>
                  <a:off x="6005510" y="890588"/>
                  <a:ext cx="166687" cy="514350"/>
                </a:xfrm>
                <a:prstGeom prst="roundRect">
                  <a:avLst/>
                </a:prstGeom>
                <a:solidFill>
                  <a:schemeClr val="bg1"/>
                </a:solidFill>
                <a:ln w="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144" name="143 Grupo">
                <a:extLst>
                  <a:ext uri="{FF2B5EF4-FFF2-40B4-BE49-F238E27FC236}">
                    <a16:creationId xmlns:a16="http://schemas.microsoft.com/office/drawing/2014/main" id="{00000000-0008-0000-0500-000090000000}"/>
                  </a:ext>
                </a:extLst>
              </xdr:cNvPr>
              <xdr:cNvGrpSpPr/>
            </xdr:nvGrpSpPr>
            <xdr:grpSpPr>
              <a:xfrm>
                <a:off x="3528972" y="2343145"/>
                <a:ext cx="338251" cy="766768"/>
                <a:chOff x="2643073" y="2100263"/>
                <a:chExt cx="581147" cy="942064"/>
              </a:xfrm>
            </xdr:grpSpPr>
            <xdr:grpSp>
              <xdr:nvGrpSpPr>
                <xdr:cNvPr id="132" name="131 Grupo">
                  <a:extLst>
                    <a:ext uri="{FF2B5EF4-FFF2-40B4-BE49-F238E27FC236}">
                      <a16:creationId xmlns:a16="http://schemas.microsoft.com/office/drawing/2014/main" id="{00000000-0008-0000-0500-000084000000}"/>
                    </a:ext>
                  </a:extLst>
                </xdr:cNvPr>
                <xdr:cNvGrpSpPr/>
              </xdr:nvGrpSpPr>
              <xdr:grpSpPr>
                <a:xfrm>
                  <a:off x="2643073" y="2284439"/>
                  <a:ext cx="581147" cy="577824"/>
                  <a:chOff x="2643073" y="2284439"/>
                  <a:chExt cx="581147" cy="577824"/>
                </a:xfrm>
              </xdr:grpSpPr>
              <xdr:grpSp>
                <xdr:nvGrpSpPr>
                  <xdr:cNvPr id="101" name="52 Grupo">
                    <a:extLst>
                      <a:ext uri="{FF2B5EF4-FFF2-40B4-BE49-F238E27FC236}">
                        <a16:creationId xmlns:a16="http://schemas.microsoft.com/office/drawing/2014/main" id="{00000000-0008-0000-0500-000065000000}"/>
                      </a:ext>
                    </a:extLst>
                  </xdr:cNvPr>
                  <xdr:cNvGrpSpPr/>
                </xdr:nvGrpSpPr>
                <xdr:grpSpPr>
                  <a:xfrm rot="5400000">
                    <a:off x="2848417" y="2481699"/>
                    <a:ext cx="573063" cy="178543"/>
                    <a:chOff x="3395664" y="1138173"/>
                    <a:chExt cx="6158945" cy="585758"/>
                  </a:xfrm>
                </xdr:grpSpPr>
                <xdr:cxnSp macro="">
                  <xdr:nvCxnSpPr>
                    <xdr:cNvPr id="103" name="102 Conector recto">
                      <a:extLst>
                        <a:ext uri="{FF2B5EF4-FFF2-40B4-BE49-F238E27FC236}">
                          <a16:creationId xmlns:a16="http://schemas.microsoft.com/office/drawing/2014/main" id="{00000000-0008-0000-0500-000067000000}"/>
                        </a:ext>
                      </a:extLst>
                    </xdr:cNvPr>
                    <xdr:cNvCxnSpPr/>
                  </xdr:nvCxnSpPr>
                  <xdr:spPr>
                    <a:xfrm>
                      <a:off x="3810065" y="1142984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4" name="103 Conector recto">
                      <a:extLst>
                        <a:ext uri="{FF2B5EF4-FFF2-40B4-BE49-F238E27FC236}">
                          <a16:creationId xmlns:a16="http://schemas.microsoft.com/office/drawing/2014/main" id="{00000000-0008-0000-0500-000068000000}"/>
                        </a:ext>
                      </a:extLst>
                    </xdr:cNvPr>
                    <xdr:cNvCxnSpPr/>
                  </xdr:nvCxnSpPr>
                  <xdr:spPr>
                    <a:xfrm>
                      <a:off x="4572129" y="1142968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5" name="104 Conector recto">
                      <a:extLst>
                        <a:ext uri="{FF2B5EF4-FFF2-40B4-BE49-F238E27FC236}">
                          <a16:creationId xmlns:a16="http://schemas.microsoft.com/office/drawing/2014/main" id="{00000000-0008-0000-0500-000069000000}"/>
                        </a:ext>
                      </a:extLst>
                    </xdr:cNvPr>
                    <xdr:cNvCxnSpPr/>
                  </xdr:nvCxnSpPr>
                  <xdr:spPr>
                    <a:xfrm>
                      <a:off x="5334193" y="114295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6" name="105 Conector recto">
                      <a:extLst>
                        <a:ext uri="{FF2B5EF4-FFF2-40B4-BE49-F238E27FC236}">
                          <a16:creationId xmlns:a16="http://schemas.microsoft.com/office/drawing/2014/main" id="{00000000-0008-0000-0500-00006A000000}"/>
                        </a:ext>
                      </a:extLst>
                    </xdr:cNvPr>
                    <xdr:cNvCxnSpPr/>
                  </xdr:nvCxnSpPr>
                  <xdr:spPr>
                    <a:xfrm>
                      <a:off x="6091494" y="1142936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7" name="106 Conector recto">
                      <a:extLst>
                        <a:ext uri="{FF2B5EF4-FFF2-40B4-BE49-F238E27FC236}">
                          <a16:creationId xmlns:a16="http://schemas.microsoft.com/office/drawing/2014/main" id="{00000000-0008-0000-0500-00006B000000}"/>
                        </a:ext>
                      </a:extLst>
                    </xdr:cNvPr>
                    <xdr:cNvCxnSpPr/>
                  </xdr:nvCxnSpPr>
                  <xdr:spPr>
                    <a:xfrm>
                      <a:off x="6853494" y="1138174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8" name="107 Conector recto">
                      <a:extLst>
                        <a:ext uri="{FF2B5EF4-FFF2-40B4-BE49-F238E27FC236}">
                          <a16:creationId xmlns:a16="http://schemas.microsoft.com/office/drawing/2014/main" id="{00000000-0008-0000-0500-00006C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3395664" y="1714500"/>
                      <a:ext cx="396000" cy="1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9" name="108 Conector recto">
                      <a:extLst>
                        <a:ext uri="{FF2B5EF4-FFF2-40B4-BE49-F238E27FC236}">
                          <a16:creationId xmlns:a16="http://schemas.microsoft.com/office/drawing/2014/main" id="{00000000-0008-0000-0500-00006D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3814828" y="1143000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0" name="109 Conector recto">
                      <a:extLst>
                        <a:ext uri="{FF2B5EF4-FFF2-40B4-BE49-F238E27FC236}">
                          <a16:creationId xmlns:a16="http://schemas.microsoft.com/office/drawing/2014/main" id="{00000000-0008-0000-0500-00006E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4576892" y="1714544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1" name="110 Conector recto">
                      <a:extLst>
                        <a:ext uri="{FF2B5EF4-FFF2-40B4-BE49-F238E27FC236}">
                          <a16:creationId xmlns:a16="http://schemas.microsoft.com/office/drawing/2014/main" id="{00000000-0008-0000-0500-00006F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5343719" y="1138205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2" name="111 Conector recto">
                      <a:extLst>
                        <a:ext uri="{FF2B5EF4-FFF2-40B4-BE49-F238E27FC236}">
                          <a16:creationId xmlns:a16="http://schemas.microsoft.com/office/drawing/2014/main" id="{00000000-0008-0000-0500-000070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6096257" y="1714512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3" name="112 Conector recto">
                      <a:extLst>
                        <a:ext uri="{FF2B5EF4-FFF2-40B4-BE49-F238E27FC236}">
                          <a16:creationId xmlns:a16="http://schemas.microsoft.com/office/drawing/2014/main" id="{00000000-0008-0000-0500-000071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6863084" y="113817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4" name="113 Conector recto">
                      <a:extLst>
                        <a:ext uri="{FF2B5EF4-FFF2-40B4-BE49-F238E27FC236}">
                          <a16:creationId xmlns:a16="http://schemas.microsoft.com/office/drawing/2014/main" id="{00000000-0008-0000-0500-000072000000}"/>
                        </a:ext>
                      </a:extLst>
                    </xdr:cNvPr>
                    <xdr:cNvCxnSpPr/>
                  </xdr:nvCxnSpPr>
                  <xdr:spPr>
                    <a:xfrm>
                      <a:off x="7624707" y="113822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5" name="114 Conector recto">
                      <a:extLst>
                        <a:ext uri="{FF2B5EF4-FFF2-40B4-BE49-F238E27FC236}">
                          <a16:creationId xmlns:a16="http://schemas.microsoft.com/office/drawing/2014/main" id="{00000000-0008-0000-0500-000073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7634609" y="171924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6" name="115 Conector recto">
                      <a:extLst>
                        <a:ext uri="{FF2B5EF4-FFF2-40B4-BE49-F238E27FC236}">
                          <a16:creationId xmlns:a16="http://schemas.microsoft.com/office/drawing/2014/main" id="{00000000-0008-0000-0500-000074000000}"/>
                        </a:ext>
                      </a:extLst>
                    </xdr:cNvPr>
                    <xdr:cNvCxnSpPr/>
                  </xdr:nvCxnSpPr>
                  <xdr:spPr>
                    <a:xfrm>
                      <a:off x="8386707" y="113822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7" name="116 Conector recto">
                      <a:extLst>
                        <a:ext uri="{FF2B5EF4-FFF2-40B4-BE49-F238E27FC236}">
                          <a16:creationId xmlns:a16="http://schemas.microsoft.com/office/drawing/2014/main" id="{00000000-0008-0000-0500-000075000000}"/>
                        </a:ext>
                      </a:extLst>
                    </xdr:cNvPr>
                    <xdr:cNvCxnSpPr/>
                  </xdr:nvCxnSpPr>
                  <xdr:spPr>
                    <a:xfrm>
                      <a:off x="9148707" y="1147747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8" name="117 Conector recto">
                      <a:extLst>
                        <a:ext uri="{FF2B5EF4-FFF2-40B4-BE49-F238E27FC236}">
                          <a16:creationId xmlns:a16="http://schemas.microsoft.com/office/drawing/2014/main" id="{00000000-0008-0000-0500-000076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8396609" y="114774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9" name="118 Conector recto">
                      <a:extLst>
                        <a:ext uri="{FF2B5EF4-FFF2-40B4-BE49-F238E27FC236}">
                          <a16:creationId xmlns:a16="http://schemas.microsoft.com/office/drawing/2014/main" id="{00000000-0008-0000-0500-000077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8609" y="1719243"/>
                      <a:ext cx="39600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127" name="126 Grupo">
                    <a:extLst>
                      <a:ext uri="{FF2B5EF4-FFF2-40B4-BE49-F238E27FC236}">
                        <a16:creationId xmlns:a16="http://schemas.microsoft.com/office/drawing/2014/main" id="{00000000-0008-0000-0500-00007F000000}"/>
                      </a:ext>
                    </a:extLst>
                  </xdr:cNvPr>
                  <xdr:cNvGrpSpPr/>
                </xdr:nvGrpSpPr>
                <xdr:grpSpPr>
                  <a:xfrm>
                    <a:off x="2643073" y="2290763"/>
                    <a:ext cx="171450" cy="571500"/>
                    <a:chOff x="3724274" y="2290763"/>
                    <a:chExt cx="171450" cy="571500"/>
                  </a:xfrm>
                </xdr:grpSpPr>
                <xdr:grpSp>
                  <xdr:nvGrpSpPr>
                    <xdr:cNvPr id="123" name="122 Grupo">
                      <a:extLst>
                        <a:ext uri="{FF2B5EF4-FFF2-40B4-BE49-F238E27FC236}">
                          <a16:creationId xmlns:a16="http://schemas.microsoft.com/office/drawing/2014/main" id="{00000000-0008-0000-0500-00007B000000}"/>
                        </a:ext>
                      </a:extLst>
                    </xdr:cNvPr>
                    <xdr:cNvGrpSpPr/>
                  </xdr:nvGrpSpPr>
                  <xdr:grpSpPr>
                    <a:xfrm>
                      <a:off x="3724274" y="2533656"/>
                      <a:ext cx="171450" cy="85725"/>
                      <a:chOff x="3814771" y="2476500"/>
                      <a:chExt cx="171450" cy="85725"/>
                    </a:xfrm>
                  </xdr:grpSpPr>
                  <xdr:cxnSp macro="">
                    <xdr:nvCxnSpPr>
                      <xdr:cNvPr id="121" name="120 Conector recto">
                        <a:extLst>
                          <a:ext uri="{FF2B5EF4-FFF2-40B4-BE49-F238E27FC236}">
                            <a16:creationId xmlns:a16="http://schemas.microsoft.com/office/drawing/2014/main" id="{00000000-0008-0000-0500-000079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3814771" y="2476500"/>
                        <a:ext cx="171450" cy="0"/>
                      </a:xfrm>
                      <a:prstGeom prst="line">
                        <a:avLst/>
                      </a:prstGeom>
                      <a:ln w="190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22" name="121 Conector recto">
                        <a:extLst>
                          <a:ext uri="{FF2B5EF4-FFF2-40B4-BE49-F238E27FC236}">
                            <a16:creationId xmlns:a16="http://schemas.microsoft.com/office/drawing/2014/main" id="{00000000-0008-0000-0500-00007A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3814771" y="2562225"/>
                        <a:ext cx="171450" cy="0"/>
                      </a:xfrm>
                      <a:prstGeom prst="line">
                        <a:avLst/>
                      </a:prstGeom>
                      <a:ln w="190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25" name="124 Conector recto">
                      <a:extLst>
                        <a:ext uri="{FF2B5EF4-FFF2-40B4-BE49-F238E27FC236}">
                          <a16:creationId xmlns:a16="http://schemas.microsoft.com/office/drawing/2014/main" id="{00000000-0008-0000-0500-00007D000000}"/>
                        </a:ext>
                      </a:extLst>
                    </xdr:cNvPr>
                    <xdr:cNvCxnSpPr/>
                  </xdr:nvCxnSpPr>
                  <xdr:spPr>
                    <a:xfrm>
                      <a:off x="3810000" y="2290763"/>
                      <a:ext cx="0" cy="242887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6" name="125 Conector recto">
                      <a:extLst>
                        <a:ext uri="{FF2B5EF4-FFF2-40B4-BE49-F238E27FC236}">
                          <a16:creationId xmlns:a16="http://schemas.microsoft.com/office/drawing/2014/main" id="{00000000-0008-0000-0500-00007E000000}"/>
                        </a:ext>
                      </a:extLst>
                    </xdr:cNvPr>
                    <xdr:cNvCxnSpPr/>
                  </xdr:nvCxnSpPr>
                  <xdr:spPr>
                    <a:xfrm>
                      <a:off x="3814747" y="2624157"/>
                      <a:ext cx="4892" cy="238106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30" name="129 Conector recto">
                    <a:extLst>
                      <a:ext uri="{FF2B5EF4-FFF2-40B4-BE49-F238E27FC236}">
                        <a16:creationId xmlns:a16="http://schemas.microsoft.com/office/drawing/2014/main" id="{00000000-0008-0000-0500-000082000000}"/>
                      </a:ext>
                    </a:extLst>
                  </xdr:cNvPr>
                  <xdr:cNvCxnSpPr/>
                </xdr:nvCxnSpPr>
                <xdr:spPr>
                  <a:xfrm>
                    <a:off x="2733675" y="2295525"/>
                    <a:ext cx="314325" cy="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1" name="130 Conector recto">
                    <a:extLst>
                      <a:ext uri="{FF2B5EF4-FFF2-40B4-BE49-F238E27FC236}">
                        <a16:creationId xmlns:a16="http://schemas.microsoft.com/office/drawing/2014/main" id="{00000000-0008-0000-0500-000083000000}"/>
                      </a:ext>
                    </a:extLst>
                  </xdr:cNvPr>
                  <xdr:cNvCxnSpPr/>
                </xdr:nvCxnSpPr>
                <xdr:spPr>
                  <a:xfrm>
                    <a:off x="2733659" y="2857543"/>
                    <a:ext cx="314325" cy="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43" name="142 Grupo">
                  <a:extLst>
                    <a:ext uri="{FF2B5EF4-FFF2-40B4-BE49-F238E27FC236}">
                      <a16:creationId xmlns:a16="http://schemas.microsoft.com/office/drawing/2014/main" id="{00000000-0008-0000-0500-00008F000000}"/>
                    </a:ext>
                  </a:extLst>
                </xdr:cNvPr>
                <xdr:cNvGrpSpPr/>
              </xdr:nvGrpSpPr>
              <xdr:grpSpPr>
                <a:xfrm>
                  <a:off x="2886042" y="2100263"/>
                  <a:ext cx="4859" cy="942064"/>
                  <a:chOff x="2281141" y="2100263"/>
                  <a:chExt cx="4859" cy="942064"/>
                </a:xfrm>
              </xdr:grpSpPr>
              <xdr:cxnSp macro="">
                <xdr:nvCxnSpPr>
                  <xdr:cNvPr id="135" name="134 Conector recto">
                    <a:extLst>
                      <a:ext uri="{FF2B5EF4-FFF2-40B4-BE49-F238E27FC236}">
                        <a16:creationId xmlns:a16="http://schemas.microsoft.com/office/drawing/2014/main" id="{00000000-0008-0000-0500-000087000000}"/>
                      </a:ext>
                    </a:extLst>
                  </xdr:cNvPr>
                  <xdr:cNvCxnSpPr/>
                </xdr:nvCxnSpPr>
                <xdr:spPr>
                  <a:xfrm>
                    <a:off x="2285938" y="2100263"/>
                    <a:ext cx="62" cy="1905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headEnd type="oval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6" name="135 Conector recto">
                    <a:extLst>
                      <a:ext uri="{FF2B5EF4-FFF2-40B4-BE49-F238E27FC236}">
                        <a16:creationId xmlns:a16="http://schemas.microsoft.com/office/drawing/2014/main" id="{00000000-0008-0000-0500-000088000000}"/>
                      </a:ext>
                    </a:extLst>
                  </xdr:cNvPr>
                  <xdr:cNvCxnSpPr/>
                </xdr:nvCxnSpPr>
                <xdr:spPr>
                  <a:xfrm>
                    <a:off x="2281141" y="2862327"/>
                    <a:ext cx="4859" cy="1800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tailEnd type="oval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51" name="150 Grupo">
                <a:extLst>
                  <a:ext uri="{FF2B5EF4-FFF2-40B4-BE49-F238E27FC236}">
                    <a16:creationId xmlns:a16="http://schemas.microsoft.com/office/drawing/2014/main" id="{00000000-0008-0000-0500-000097000000}"/>
                  </a:ext>
                </a:extLst>
              </xdr:cNvPr>
              <xdr:cNvGrpSpPr/>
            </xdr:nvGrpSpPr>
            <xdr:grpSpPr>
              <a:xfrm>
                <a:off x="1805034" y="2166938"/>
                <a:ext cx="4024266" cy="957262"/>
                <a:chOff x="1805034" y="2109788"/>
                <a:chExt cx="4024266" cy="957262"/>
              </a:xfrm>
            </xdr:grpSpPr>
            <xdr:grpSp>
              <xdr:nvGrpSpPr>
                <xdr:cNvPr id="75" name="67 Grupo">
                  <a:extLst>
                    <a:ext uri="{FF2B5EF4-FFF2-40B4-BE49-F238E27FC236}">
                      <a16:creationId xmlns:a16="http://schemas.microsoft.com/office/drawing/2014/main" id="{00000000-0008-0000-0500-00004B000000}"/>
                    </a:ext>
                  </a:extLst>
                </xdr:cNvPr>
                <xdr:cNvGrpSpPr/>
              </xdr:nvGrpSpPr>
              <xdr:grpSpPr>
                <a:xfrm>
                  <a:off x="1805034" y="2109788"/>
                  <a:ext cx="3990974" cy="957262"/>
                  <a:chOff x="1352551" y="585788"/>
                  <a:chExt cx="3990974" cy="957262"/>
                </a:xfrm>
              </xdr:grpSpPr>
              <xdr:cxnSp macro="">
                <xdr:nvCxnSpPr>
                  <xdr:cNvPr id="89" name="3 Conector recto">
                    <a:extLst>
                      <a:ext uri="{FF2B5EF4-FFF2-40B4-BE49-F238E27FC236}">
                        <a16:creationId xmlns:a16="http://schemas.microsoft.com/office/drawing/2014/main" id="{00000000-0008-0000-0500-000059000000}"/>
                      </a:ext>
                    </a:extLst>
                  </xdr:cNvPr>
                  <xdr:cNvCxnSpPr/>
                </xdr:nvCxnSpPr>
                <xdr:spPr>
                  <a:xfrm>
                    <a:off x="1533525" y="762000"/>
                    <a:ext cx="0" cy="78105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0" name="89 Conector recto">
                    <a:extLst>
                      <a:ext uri="{FF2B5EF4-FFF2-40B4-BE49-F238E27FC236}">
                        <a16:creationId xmlns:a16="http://schemas.microsoft.com/office/drawing/2014/main" id="{00000000-0008-0000-0500-00005A000000}"/>
                      </a:ext>
                    </a:extLst>
                  </xdr:cNvPr>
                  <xdr:cNvCxnSpPr/>
                </xdr:nvCxnSpPr>
                <xdr:spPr>
                  <a:xfrm>
                    <a:off x="1528763" y="757238"/>
                    <a:ext cx="757237" cy="476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3" name="8 Conector recto">
                    <a:extLst>
                      <a:ext uri="{FF2B5EF4-FFF2-40B4-BE49-F238E27FC236}">
                        <a16:creationId xmlns:a16="http://schemas.microsoft.com/office/drawing/2014/main" id="{00000000-0008-0000-0500-00005D000000}"/>
                      </a:ext>
                    </a:extLst>
                  </xdr:cNvPr>
                  <xdr:cNvCxnSpPr/>
                </xdr:nvCxnSpPr>
                <xdr:spPr>
                  <a:xfrm>
                    <a:off x="2247900" y="585788"/>
                    <a:ext cx="266700" cy="17145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4" name="93 Conector recto">
                    <a:extLst>
                      <a:ext uri="{FF2B5EF4-FFF2-40B4-BE49-F238E27FC236}">
                        <a16:creationId xmlns:a16="http://schemas.microsoft.com/office/drawing/2014/main" id="{00000000-0008-0000-0500-00005E000000}"/>
                      </a:ext>
                    </a:extLst>
                  </xdr:cNvPr>
                  <xdr:cNvCxnSpPr/>
                </xdr:nvCxnSpPr>
                <xdr:spPr>
                  <a:xfrm>
                    <a:off x="2505075" y="757238"/>
                    <a:ext cx="542925" cy="4762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5" name="94 Conector recto">
                    <a:extLst>
                      <a:ext uri="{FF2B5EF4-FFF2-40B4-BE49-F238E27FC236}">
                        <a16:creationId xmlns:a16="http://schemas.microsoft.com/office/drawing/2014/main" id="{00000000-0008-0000-0500-00005F000000}"/>
                      </a:ext>
                    </a:extLst>
                  </xdr:cNvPr>
                  <xdr:cNvCxnSpPr/>
                </xdr:nvCxnSpPr>
                <xdr:spPr>
                  <a:xfrm>
                    <a:off x="1533525" y="1533525"/>
                    <a:ext cx="3810000" cy="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tailEnd type="oval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96" name="1 Elipse">
                    <a:extLst>
                      <a:ext uri="{FF2B5EF4-FFF2-40B4-BE49-F238E27FC236}">
                        <a16:creationId xmlns:a16="http://schemas.microsoft.com/office/drawing/2014/main" id="{00000000-0008-0000-0500-000060000000}"/>
                      </a:ext>
                    </a:extLst>
                  </xdr:cNvPr>
                  <xdr:cNvSpPr/>
                </xdr:nvSpPr>
                <xdr:spPr>
                  <a:xfrm>
                    <a:off x="1352551" y="957262"/>
                    <a:ext cx="360000" cy="360000"/>
                  </a:xfrm>
                  <a:prstGeom prst="ellipse">
                    <a:avLst/>
                  </a:prstGeom>
                  <a:solidFill>
                    <a:schemeClr val="bg1"/>
                  </a:solidFill>
                  <a:ln w="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</xdr:grpSp>
            <xdr:cxnSp macro="">
              <xdr:nvCxnSpPr>
                <xdr:cNvPr id="146" name="145 Conector recto">
                  <a:extLst>
                    <a:ext uri="{FF2B5EF4-FFF2-40B4-BE49-F238E27FC236}">
                      <a16:creationId xmlns:a16="http://schemas.microsoft.com/office/drawing/2014/main" id="{00000000-0008-0000-0500-000092000000}"/>
                    </a:ext>
                  </a:extLst>
                </xdr:cNvPr>
                <xdr:cNvCxnSpPr/>
              </xdr:nvCxnSpPr>
              <xdr:spPr>
                <a:xfrm flipV="1">
                  <a:off x="3467100" y="2286000"/>
                  <a:ext cx="2362200" cy="9527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tailEnd type="oval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155" name="154 Grupo">
              <a:extLst>
                <a:ext uri="{FF2B5EF4-FFF2-40B4-BE49-F238E27FC236}">
                  <a16:creationId xmlns:a16="http://schemas.microsoft.com/office/drawing/2014/main" id="{00000000-0008-0000-0500-00009B000000}"/>
                </a:ext>
              </a:extLst>
            </xdr:cNvPr>
            <xdr:cNvGrpSpPr/>
          </xdr:nvGrpSpPr>
          <xdr:grpSpPr>
            <a:xfrm>
              <a:off x="2901534" y="2442343"/>
              <a:ext cx="3818421" cy="473827"/>
              <a:chOff x="2758659" y="4471168"/>
              <a:chExt cx="3818421" cy="473827"/>
            </a:xfrm>
          </xdr:grpSpPr>
          <xdr:sp macro="" textlink="">
            <xdr:nvSpPr>
              <xdr:cNvPr id="73" name="72 Forma libre">
                <a:extLst>
                  <a:ext uri="{FF2B5EF4-FFF2-40B4-BE49-F238E27FC236}">
                    <a16:creationId xmlns:a16="http://schemas.microsoft.com/office/drawing/2014/main" id="{00000000-0008-0000-0500-000049000000}"/>
                  </a:ext>
                </a:extLst>
              </xdr:cNvPr>
              <xdr:cNvSpPr/>
            </xdr:nvSpPr>
            <xdr:spPr>
              <a:xfrm>
                <a:off x="2758659" y="4471168"/>
                <a:ext cx="3818421" cy="473827"/>
              </a:xfrm>
              <a:custGeom>
                <a:avLst/>
                <a:gdLst>
                  <a:gd name="connsiteX0" fmla="*/ 33337 w 3874294"/>
                  <a:gd name="connsiteY0" fmla="*/ 76200 h 543719"/>
                  <a:gd name="connsiteX1" fmla="*/ 3186112 w 3874294"/>
                  <a:gd name="connsiteY1" fmla="*/ 66675 h 543719"/>
                  <a:gd name="connsiteX2" fmla="*/ 3343275 w 3874294"/>
                  <a:gd name="connsiteY2" fmla="*/ 476250 h 543719"/>
                  <a:gd name="connsiteX3" fmla="*/ 0 w 3874294"/>
                  <a:gd name="connsiteY3" fmla="*/ 471488 h 54371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3874294" h="543719">
                    <a:moveTo>
                      <a:pt x="33337" y="76200"/>
                    </a:moveTo>
                    <a:cubicBezTo>
                      <a:pt x="1333896" y="38100"/>
                      <a:pt x="2634456" y="0"/>
                      <a:pt x="3186112" y="66675"/>
                    </a:cubicBezTo>
                    <a:cubicBezTo>
                      <a:pt x="3737768" y="133350"/>
                      <a:pt x="3874294" y="408781"/>
                      <a:pt x="3343275" y="476250"/>
                    </a:cubicBezTo>
                    <a:cubicBezTo>
                      <a:pt x="2812256" y="543719"/>
                      <a:pt x="0" y="471488"/>
                      <a:pt x="0" y="471488"/>
                    </a:cubicBezTo>
                  </a:path>
                </a:pathLst>
              </a:cu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54" name="153 Forma libre">
                <a:extLst>
                  <a:ext uri="{FF2B5EF4-FFF2-40B4-BE49-F238E27FC236}">
                    <a16:creationId xmlns:a16="http://schemas.microsoft.com/office/drawing/2014/main" id="{00000000-0008-0000-0500-00009A000000}"/>
                  </a:ext>
                </a:extLst>
              </xdr:cNvPr>
              <xdr:cNvSpPr/>
            </xdr:nvSpPr>
            <xdr:spPr>
              <a:xfrm>
                <a:off x="3943350" y="4524375"/>
                <a:ext cx="285750" cy="381000"/>
              </a:xfrm>
              <a:custGeom>
                <a:avLst/>
                <a:gdLst>
                  <a:gd name="connsiteX0" fmla="*/ 0 w 249238"/>
                  <a:gd name="connsiteY0" fmla="*/ 0 h 381000"/>
                  <a:gd name="connsiteX1" fmla="*/ 238125 w 249238"/>
                  <a:gd name="connsiteY1" fmla="*/ 123825 h 381000"/>
                  <a:gd name="connsiteX2" fmla="*/ 66675 w 249238"/>
                  <a:gd name="connsiteY2" fmla="*/ 381000 h 381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249238" h="381000">
                    <a:moveTo>
                      <a:pt x="0" y="0"/>
                    </a:moveTo>
                    <a:cubicBezTo>
                      <a:pt x="113506" y="30162"/>
                      <a:pt x="227013" y="60325"/>
                      <a:pt x="238125" y="123825"/>
                    </a:cubicBezTo>
                    <a:cubicBezTo>
                      <a:pt x="249238" y="187325"/>
                      <a:pt x="157956" y="284162"/>
                      <a:pt x="66675" y="381000"/>
                    </a:cubicBezTo>
                  </a:path>
                </a:pathLst>
              </a:cu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</xdr:grpSp>
      <xdr:sp macro="" textlink="">
        <xdr:nvSpPr>
          <xdr:cNvPr id="71" name="70 CuadroTexto">
            <a:extLst>
              <a:ext uri="{FF2B5EF4-FFF2-40B4-BE49-F238E27FC236}">
                <a16:creationId xmlns:a16="http://schemas.microsoft.com/office/drawing/2014/main" id="{00000000-0008-0000-0500-000047000000}"/>
              </a:ext>
            </a:extLst>
          </xdr:cNvPr>
          <xdr:cNvSpPr txBox="1"/>
        </xdr:nvSpPr>
        <xdr:spPr>
          <a:xfrm>
            <a:off x="1685927" y="2157415"/>
            <a:ext cx="5000623" cy="87153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S		      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≈      u</a:t>
            </a:r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(</a:t>
            </a:r>
            <a:r>
              <a:rPr lang="es-ES" sz="1100" b="0" i="1">
                <a:latin typeface="Times New Roman" pitchFamily="18" charset="0"/>
                <a:cs typeface="Times New Roman" pitchFamily="18" charset="0"/>
              </a:rPr>
              <a:t>t</a:t>
            </a:r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)	                 C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k</a:t>
            </a:r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	</a:t>
            </a:r>
            <a:r>
              <a:rPr lang="es-ES" sz="1100" b="0" i="0" baseline="0">
                <a:latin typeface="Times New Roman" pitchFamily="18" charset="0"/>
                <a:cs typeface="Times New Roman" pitchFamily="18" charset="0"/>
              </a:rPr>
              <a:t>          G</a:t>
            </a:r>
            <a:r>
              <a:rPr lang="es-ES" sz="800" b="1" i="1" baseline="0">
                <a:latin typeface="Times New Roman" pitchFamily="18" charset="0"/>
                <a:cs typeface="Times New Roman" pitchFamily="18" charset="0"/>
              </a:rPr>
              <a:t>k</a:t>
            </a:r>
            <a:r>
              <a:rPr lang="es-ES" sz="1100" b="0" i="0" baseline="0">
                <a:latin typeface="Times New Roman" pitchFamily="18" charset="0"/>
                <a:cs typeface="Times New Roman" pitchFamily="18" charset="0"/>
              </a:rPr>
              <a:t>       </a:t>
            </a:r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</a:t>
            </a:r>
            <a:r>
              <a:rPr lang="es-ES" sz="800" b="0" i="1">
                <a:latin typeface="Times New Roman" pitchFamily="18" charset="0"/>
                <a:cs typeface="Times New Roman" pitchFamily="18" charset="0"/>
              </a:rPr>
              <a:t>F   	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</a:t>
            </a:r>
            <a:r>
              <a:rPr lang="es-ES" sz="1100" b="0" i="0">
                <a:latin typeface="Times New Roman" pitchFamily="18" charset="0"/>
                <a:cs typeface="Times New Roman" pitchFamily="18" charset="0"/>
              </a:rPr>
              <a:t>           </a:t>
            </a:r>
            <a:r>
              <a:rPr lang="es-ES" sz="1100" b="0" i="0">
                <a:latin typeface="Arial" pitchFamily="34" charset="0"/>
                <a:cs typeface="Arial" pitchFamily="34" charset="0"/>
              </a:rPr>
              <a:t>Consumo</a:t>
            </a:r>
            <a:endParaRPr lang="es-ES" sz="1100" b="0" i="0"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5</xdr:col>
      <xdr:colOff>404798</xdr:colOff>
      <xdr:row>17</xdr:row>
      <xdr:rowOff>52388</xdr:rowOff>
    </xdr:from>
    <xdr:to>
      <xdr:col>8</xdr:col>
      <xdr:colOff>0</xdr:colOff>
      <xdr:row>28</xdr:row>
      <xdr:rowOff>161925</xdr:rowOff>
    </xdr:to>
    <xdr:grpSp>
      <xdr:nvGrpSpPr>
        <xdr:cNvPr id="147" name="146 Grupo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GrpSpPr/>
      </xdr:nvGrpSpPr>
      <xdr:grpSpPr>
        <a:xfrm>
          <a:off x="4214798" y="3290888"/>
          <a:ext cx="1881202" cy="2205037"/>
          <a:chOff x="7262798" y="623888"/>
          <a:chExt cx="2005013" cy="2205037"/>
        </a:xfrm>
      </xdr:grpSpPr>
      <xdr:sp macro="" textlink="">
        <xdr:nvSpPr>
          <xdr:cNvPr id="145" name="144 CuadroTexto"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 txBox="1"/>
        </xdr:nvSpPr>
        <xdr:spPr>
          <a:xfrm>
            <a:off x="7262798" y="623888"/>
            <a:ext cx="2005013" cy="2205037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FC             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F</a:t>
            </a:r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</a:t>
            </a:r>
            <a:r>
              <a:rPr lang="es-ES" sz="1100" b="0" i="0">
                <a:solidFill>
                  <a:schemeClr val="dk1"/>
                </a:solidFill>
                <a:latin typeface="GreekS" pitchFamily="2" charset="0"/>
                <a:ea typeface="+mn-ea"/>
                <a:cs typeface="GreekS" pitchFamily="2" charset="0"/>
              </a:rPr>
              <a:t>d</a:t>
            </a:r>
          </a:p>
          <a:p>
            <a:endParaRPr lang="es-ES" sz="1100" b="1" i="0">
              <a:solidFill>
                <a:schemeClr val="dk1"/>
              </a:solidFill>
              <a:latin typeface="GreekS" pitchFamily="2" charset="0"/>
              <a:ea typeface="+mn-ea"/>
              <a:cs typeface="GreekS" pitchFamily="2" charset="0"/>
            </a:endParaRPr>
          </a:p>
          <a:p>
            <a:endParaRPr lang="es-ES" sz="1100" b="1" i="0">
              <a:solidFill>
                <a:schemeClr val="dk1"/>
              </a:solidFill>
              <a:latin typeface="GreekS" pitchFamily="2" charset="0"/>
              <a:ea typeface="+mn-ea"/>
              <a:cs typeface="GreekS" pitchFamily="2" charset="0"/>
            </a:endParaRPr>
          </a:p>
          <a:p>
            <a:endParaRPr lang="es-ES" sz="1100" b="1" i="0">
              <a:solidFill>
                <a:schemeClr val="dk1"/>
              </a:solidFill>
              <a:latin typeface="GreekS" pitchFamily="2" charset="0"/>
              <a:ea typeface="+mn-ea"/>
              <a:cs typeface="GreekS" pitchFamily="2" charset="0"/>
            </a:endParaRPr>
          </a:p>
          <a:p>
            <a:endParaRPr lang="es-ES" sz="1100" b="1" i="0">
              <a:solidFill>
                <a:schemeClr val="dk1"/>
              </a:solidFill>
              <a:latin typeface="GreekS" pitchFamily="2" charset="0"/>
              <a:ea typeface="+mn-ea"/>
              <a:cs typeface="GreekS" pitchFamily="2" charset="0"/>
            </a:endParaRPr>
          </a:p>
          <a:p>
            <a:r>
              <a:rPr lang="es-ES" sz="1100" b="1" i="0">
                <a:solidFill>
                  <a:schemeClr val="dk1"/>
                </a:solidFill>
                <a:latin typeface="GreekS" pitchFamily="2" charset="0"/>
                <a:ea typeface="+mn-ea"/>
                <a:cs typeface="GreekS" pitchFamily="2" charset="0"/>
              </a:rPr>
              <a:t>    </a:t>
            </a:r>
            <a:r>
              <a:rPr lang="es-ES" sz="1100" b="0" i="0">
                <a:solidFill>
                  <a:schemeClr val="dk1"/>
                </a:solidFill>
                <a:latin typeface="GreekS" pitchFamily="2" charset="0"/>
                <a:ea typeface="+mn-ea"/>
                <a:cs typeface="GreekS" pitchFamily="2" charset="0"/>
              </a:rPr>
              <a:t>b</a:t>
            </a:r>
            <a:r>
              <a:rPr lang="es-ES" sz="1100" b="1" i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FG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   U 			</a:t>
            </a:r>
            <a:endParaRPr lang="es-ES" sz="1100" b="1" i="1">
              <a:latin typeface="GreekS" pitchFamily="2" charset="0"/>
              <a:cs typeface="GreekS" pitchFamily="2" charset="0"/>
            </a:endParaRPr>
          </a:p>
        </xdr:txBody>
      </xdr:sp>
      <xdr:grpSp>
        <xdr:nvGrpSpPr>
          <xdr:cNvPr id="142" name="141 Grupo"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GrpSpPr/>
        </xdr:nvGrpSpPr>
        <xdr:grpSpPr>
          <a:xfrm>
            <a:off x="7615158" y="752476"/>
            <a:ext cx="1533525" cy="1919287"/>
            <a:chOff x="7615158" y="752476"/>
            <a:chExt cx="1533525" cy="1919287"/>
          </a:xfrm>
        </xdr:grpSpPr>
        <xdr:grpSp>
          <xdr:nvGrpSpPr>
            <xdr:cNvPr id="137" name="136 Grupo">
              <a:extLst>
                <a:ext uri="{FF2B5EF4-FFF2-40B4-BE49-F238E27FC236}">
                  <a16:creationId xmlns:a16="http://schemas.microsoft.com/office/drawing/2014/main" id="{00000000-0008-0000-0500-000089000000}"/>
                </a:ext>
              </a:extLst>
            </xdr:cNvPr>
            <xdr:cNvGrpSpPr/>
          </xdr:nvGrpSpPr>
          <xdr:grpSpPr>
            <a:xfrm>
              <a:off x="7615158" y="752476"/>
              <a:ext cx="1533525" cy="1919287"/>
              <a:chOff x="8372475" y="752476"/>
              <a:chExt cx="1533525" cy="1919287"/>
            </a:xfrm>
          </xdr:grpSpPr>
          <xdr:cxnSp macro="">
            <xdr:nvCxnSpPr>
              <xdr:cNvPr id="98" name="97 Conector recto de flecha">
                <a:extLst>
                  <a:ext uri="{FF2B5EF4-FFF2-40B4-BE49-F238E27FC236}">
                    <a16:creationId xmlns:a16="http://schemas.microsoft.com/office/drawing/2014/main" id="{00000000-0008-0000-0500-000062000000}"/>
                  </a:ext>
                </a:extLst>
              </xdr:cNvPr>
              <xdr:cNvCxnSpPr/>
            </xdr:nvCxnSpPr>
            <xdr:spPr>
              <a:xfrm>
                <a:off x="8372475" y="2667001"/>
                <a:ext cx="1533525" cy="4762"/>
              </a:xfrm>
              <a:prstGeom prst="straightConnector1">
                <a:avLst/>
              </a:prstGeom>
              <a:ln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0" name="99 Conector recto de flecha">
                <a:extLst>
                  <a:ext uri="{FF2B5EF4-FFF2-40B4-BE49-F238E27FC236}">
                    <a16:creationId xmlns:a16="http://schemas.microsoft.com/office/drawing/2014/main" id="{00000000-0008-0000-0500-000064000000}"/>
                  </a:ext>
                </a:extLst>
              </xdr:cNvPr>
              <xdr:cNvCxnSpPr/>
            </xdr:nvCxnSpPr>
            <xdr:spPr>
              <a:xfrm>
                <a:off x="8391528" y="2667000"/>
                <a:ext cx="361950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0" name="119 Conector recto de flecha">
                <a:extLst>
                  <a:ext uri="{FF2B5EF4-FFF2-40B4-BE49-F238E27FC236}">
                    <a16:creationId xmlns:a16="http://schemas.microsoft.com/office/drawing/2014/main" id="{00000000-0008-0000-0500-000078000000}"/>
                  </a:ext>
                </a:extLst>
              </xdr:cNvPr>
              <xdr:cNvCxnSpPr/>
            </xdr:nvCxnSpPr>
            <xdr:spPr>
              <a:xfrm flipV="1">
                <a:off x="8386763" y="752476"/>
                <a:ext cx="0" cy="1909762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127 Conector recto de flecha">
                <a:extLst>
                  <a:ext uri="{FF2B5EF4-FFF2-40B4-BE49-F238E27FC236}">
                    <a16:creationId xmlns:a16="http://schemas.microsoft.com/office/drawing/2014/main" id="{00000000-0008-0000-0500-000080000000}"/>
                  </a:ext>
                </a:extLst>
              </xdr:cNvPr>
              <xdr:cNvCxnSpPr/>
            </xdr:nvCxnSpPr>
            <xdr:spPr>
              <a:xfrm>
                <a:off x="8391512" y="761784"/>
                <a:ext cx="361950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prstDash val="dash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132 Conector recto de flecha">
                <a:extLst>
                  <a:ext uri="{FF2B5EF4-FFF2-40B4-BE49-F238E27FC236}">
                    <a16:creationId xmlns:a16="http://schemas.microsoft.com/office/drawing/2014/main" id="{00000000-0008-0000-0500-000085000000}"/>
                  </a:ext>
                </a:extLst>
              </xdr:cNvPr>
              <xdr:cNvCxnSpPr/>
            </xdr:nvCxnSpPr>
            <xdr:spPr>
              <a:xfrm flipV="1">
                <a:off x="8382000" y="762000"/>
                <a:ext cx="366713" cy="190500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" name="133 Conector recto de flecha">
                <a:extLst>
                  <a:ext uri="{FF2B5EF4-FFF2-40B4-BE49-F238E27FC236}">
                    <a16:creationId xmlns:a16="http://schemas.microsoft.com/office/drawing/2014/main" id="{00000000-0008-0000-0500-000086000000}"/>
                  </a:ext>
                </a:extLst>
              </xdr:cNvPr>
              <xdr:cNvCxnSpPr/>
            </xdr:nvCxnSpPr>
            <xdr:spPr>
              <a:xfrm flipV="1">
                <a:off x="8748735" y="757223"/>
                <a:ext cx="0" cy="1909762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prstDash val="dash"/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1" name="140 Grupo">
              <a:extLst>
                <a:ext uri="{FF2B5EF4-FFF2-40B4-BE49-F238E27FC236}">
                  <a16:creationId xmlns:a16="http://schemas.microsoft.com/office/drawing/2014/main" id="{00000000-0008-0000-0500-00008D000000}"/>
                </a:ext>
              </a:extLst>
            </xdr:cNvPr>
            <xdr:cNvGrpSpPr/>
          </xdr:nvGrpSpPr>
          <xdr:grpSpPr>
            <a:xfrm>
              <a:off x="7634287" y="1338267"/>
              <a:ext cx="347663" cy="1323971"/>
              <a:chOff x="7634287" y="1338267"/>
              <a:chExt cx="347663" cy="1323971"/>
            </a:xfrm>
          </xdr:grpSpPr>
          <xdr:sp macro="" textlink="">
            <xdr:nvSpPr>
              <xdr:cNvPr id="138" name="137 Forma libre">
                <a:extLst>
                  <a:ext uri="{FF2B5EF4-FFF2-40B4-BE49-F238E27FC236}">
                    <a16:creationId xmlns:a16="http://schemas.microsoft.com/office/drawing/2014/main" id="{00000000-0008-0000-0500-00008A000000}"/>
                  </a:ext>
                </a:extLst>
              </xdr:cNvPr>
              <xdr:cNvSpPr/>
            </xdr:nvSpPr>
            <xdr:spPr>
              <a:xfrm>
                <a:off x="7686675" y="2381250"/>
                <a:ext cx="295275" cy="280988"/>
              </a:xfrm>
              <a:custGeom>
                <a:avLst/>
                <a:gdLst>
                  <a:gd name="connsiteX0" fmla="*/ 295275 w 295275"/>
                  <a:gd name="connsiteY0" fmla="*/ 280988 h 280988"/>
                  <a:gd name="connsiteX1" fmla="*/ 219075 w 295275"/>
                  <a:gd name="connsiteY1" fmla="*/ 80963 h 280988"/>
                  <a:gd name="connsiteX2" fmla="*/ 0 w 295275"/>
                  <a:gd name="connsiteY2" fmla="*/ 0 h 280988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295275" h="280988">
                    <a:moveTo>
                      <a:pt x="295275" y="280988"/>
                    </a:moveTo>
                    <a:cubicBezTo>
                      <a:pt x="281781" y="204391"/>
                      <a:pt x="268287" y="127794"/>
                      <a:pt x="219075" y="80963"/>
                    </a:cubicBezTo>
                    <a:cubicBezTo>
                      <a:pt x="169863" y="34132"/>
                      <a:pt x="84931" y="17066"/>
                      <a:pt x="0" y="0"/>
                    </a:cubicBezTo>
                  </a:path>
                </a:pathLst>
              </a:custGeom>
              <a:ln w="3175">
                <a:solidFill>
                  <a:schemeClr val="tx1"/>
                </a:solidFill>
                <a:headEnd type="none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40" name="139 Forma libre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SpPr/>
            </xdr:nvSpPr>
            <xdr:spPr>
              <a:xfrm>
                <a:off x="7634287" y="1338267"/>
                <a:ext cx="238125" cy="42862"/>
              </a:xfrm>
              <a:custGeom>
                <a:avLst/>
                <a:gdLst>
                  <a:gd name="connsiteX0" fmla="*/ 238125 w 238125"/>
                  <a:gd name="connsiteY0" fmla="*/ 42862 h 42862"/>
                  <a:gd name="connsiteX1" fmla="*/ 104775 w 238125"/>
                  <a:gd name="connsiteY1" fmla="*/ 9525 h 42862"/>
                  <a:gd name="connsiteX2" fmla="*/ 0 w 238125"/>
                  <a:gd name="connsiteY2" fmla="*/ 0 h 4286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238125" h="42862">
                    <a:moveTo>
                      <a:pt x="238125" y="42862"/>
                    </a:moveTo>
                    <a:cubicBezTo>
                      <a:pt x="191293" y="29765"/>
                      <a:pt x="144462" y="16669"/>
                      <a:pt x="104775" y="9525"/>
                    </a:cubicBezTo>
                    <a:cubicBezTo>
                      <a:pt x="65088" y="2381"/>
                      <a:pt x="32544" y="1190"/>
                      <a:pt x="0" y="0"/>
                    </a:cubicBezTo>
                  </a:path>
                </a:pathLst>
              </a:custGeom>
              <a:ln w="3175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</xdr:grpSp>
    </xdr:grpSp>
    <xdr:clientData/>
  </xdr:twoCellAnchor>
  <xdr:twoCellAnchor>
    <xdr:from>
      <xdr:col>1</xdr:col>
      <xdr:colOff>4763</xdr:colOff>
      <xdr:row>24</xdr:row>
      <xdr:rowOff>4763</xdr:rowOff>
    </xdr:from>
    <xdr:to>
      <xdr:col>5</xdr:col>
      <xdr:colOff>4763</xdr:colOff>
      <xdr:row>24</xdr:row>
      <xdr:rowOff>100013</xdr:rowOff>
    </xdr:to>
    <xdr:sp macro="" textlink="">
      <xdr:nvSpPr>
        <xdr:cNvPr id="165" name="164 CuadroTexto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 flipV="1">
          <a:off x="2290763" y="4576763"/>
          <a:ext cx="3048000" cy="95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128588</xdr:colOff>
      <xdr:row>17</xdr:row>
      <xdr:rowOff>123825</xdr:rowOff>
    </xdr:from>
    <xdr:to>
      <xdr:col>4</xdr:col>
      <xdr:colOff>628650</xdr:colOff>
      <xdr:row>24</xdr:row>
      <xdr:rowOff>66675</xdr:rowOff>
    </xdr:to>
    <xdr:grpSp>
      <xdr:nvGrpSpPr>
        <xdr:cNvPr id="186" name="185 Grupo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GrpSpPr/>
      </xdr:nvGrpSpPr>
      <xdr:grpSpPr>
        <a:xfrm>
          <a:off x="890588" y="3362325"/>
          <a:ext cx="2786062" cy="1276350"/>
          <a:chOff x="2414588" y="3276600"/>
          <a:chExt cx="2786062" cy="1276350"/>
        </a:xfrm>
      </xdr:grpSpPr>
      <xdr:sp macro="" textlink="">
        <xdr:nvSpPr>
          <xdr:cNvPr id="181" name="180 CuadroTexto"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 txBox="1"/>
        </xdr:nvSpPr>
        <xdr:spPr>
          <a:xfrm>
            <a:off x="2414588" y="3276600"/>
            <a:ext cx="2786062" cy="127635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 + </a:t>
            </a:r>
            <a:r>
              <a:rPr lang="es-ES" sz="1100" b="1" i="0">
                <a:latin typeface="GreekC" pitchFamily="2" charset="0"/>
                <a:cs typeface="GreekC" pitchFamily="2" charset="0"/>
              </a:rPr>
              <a:t>D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		            I		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R (ó G), L, C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U+</a:t>
            </a:r>
            <a:r>
              <a:rPr lang="es-ES" sz="1100" b="1" i="0">
                <a:latin typeface="GreekC" pitchFamily="2" charset="0"/>
                <a:cs typeface="GreekC" pitchFamily="2" charset="0"/>
              </a:rPr>
              <a:t>D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U	  	           U		</a:t>
            </a:r>
          </a:p>
        </xdr:txBody>
      </xdr:sp>
      <xdr:grpSp>
        <xdr:nvGrpSpPr>
          <xdr:cNvPr id="185" name="184 Grupo"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GrpSpPr/>
        </xdr:nvGrpSpPr>
        <xdr:grpSpPr>
          <a:xfrm>
            <a:off x="2562225" y="3429001"/>
            <a:ext cx="2495769" cy="952500"/>
            <a:chOff x="2562225" y="3429001"/>
            <a:chExt cx="2495769" cy="952500"/>
          </a:xfrm>
        </xdr:grpSpPr>
        <xdr:grpSp>
          <xdr:nvGrpSpPr>
            <xdr:cNvPr id="164" name="163 Grupo">
              <a:extLst>
                <a:ext uri="{FF2B5EF4-FFF2-40B4-BE49-F238E27FC236}">
                  <a16:creationId xmlns:a16="http://schemas.microsoft.com/office/drawing/2014/main" id="{00000000-0008-0000-0500-0000A4000000}"/>
                </a:ext>
              </a:extLst>
            </xdr:cNvPr>
            <xdr:cNvGrpSpPr/>
          </xdr:nvGrpSpPr>
          <xdr:grpSpPr>
            <a:xfrm>
              <a:off x="2790825" y="3429001"/>
              <a:ext cx="2038549" cy="952500"/>
              <a:chOff x="2790825" y="3819525"/>
              <a:chExt cx="2038549" cy="561975"/>
            </a:xfrm>
          </xdr:grpSpPr>
          <xdr:sp macro="" textlink="">
            <xdr:nvSpPr>
              <xdr:cNvPr id="124" name="123 Rectángulo">
                <a:extLst>
                  <a:ext uri="{FF2B5EF4-FFF2-40B4-BE49-F238E27FC236}">
                    <a16:creationId xmlns:a16="http://schemas.microsoft.com/office/drawing/2014/main" id="{00000000-0008-0000-0500-00007C000000}"/>
                  </a:ext>
                </a:extLst>
              </xdr:cNvPr>
              <xdr:cNvSpPr/>
            </xdr:nvSpPr>
            <xdr:spPr>
              <a:xfrm>
                <a:off x="3048000" y="3819525"/>
                <a:ext cx="1524000" cy="561975"/>
              </a:xfrm>
              <a:prstGeom prst="rect">
                <a:avLst/>
              </a:prstGeom>
              <a:solidFill>
                <a:schemeClr val="accent1">
                  <a:alpha val="0"/>
                </a:scheme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cxnSp macro="">
            <xdr:nvCxnSpPr>
              <xdr:cNvPr id="139" name="138 Conector recto">
                <a:extLst>
                  <a:ext uri="{FF2B5EF4-FFF2-40B4-BE49-F238E27FC236}">
                    <a16:creationId xmlns:a16="http://schemas.microsoft.com/office/drawing/2014/main" id="{00000000-0008-0000-0500-00008B000000}"/>
                  </a:ext>
                </a:extLst>
              </xdr:cNvPr>
              <xdr:cNvCxnSpPr/>
            </xdr:nvCxnSpPr>
            <xdr:spPr>
              <a:xfrm>
                <a:off x="2790825" y="3933056"/>
                <a:ext cx="252456" cy="1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8" name="157 Conector recto">
                <a:extLst>
                  <a:ext uri="{FF2B5EF4-FFF2-40B4-BE49-F238E27FC236}">
                    <a16:creationId xmlns:a16="http://schemas.microsoft.com/office/drawing/2014/main" id="{00000000-0008-0000-0500-00009E000000}"/>
                  </a:ext>
                </a:extLst>
              </xdr:cNvPr>
              <xdr:cNvCxnSpPr/>
            </xdr:nvCxnSpPr>
            <xdr:spPr>
              <a:xfrm>
                <a:off x="2795572" y="4264068"/>
                <a:ext cx="252456" cy="1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2" name="161 Conector recto">
                <a:extLst>
                  <a:ext uri="{FF2B5EF4-FFF2-40B4-BE49-F238E27FC236}">
                    <a16:creationId xmlns:a16="http://schemas.microsoft.com/office/drawing/2014/main" id="{00000000-0008-0000-0500-0000A2000000}"/>
                  </a:ext>
                </a:extLst>
              </xdr:cNvPr>
              <xdr:cNvCxnSpPr/>
            </xdr:nvCxnSpPr>
            <xdr:spPr>
              <a:xfrm>
                <a:off x="4576918" y="3933024"/>
                <a:ext cx="252456" cy="1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3" name="162 Conector recto">
                <a:extLst>
                  <a:ext uri="{FF2B5EF4-FFF2-40B4-BE49-F238E27FC236}">
                    <a16:creationId xmlns:a16="http://schemas.microsoft.com/office/drawing/2014/main" id="{00000000-0008-0000-0500-0000A3000000}"/>
                  </a:ext>
                </a:extLst>
              </xdr:cNvPr>
              <xdr:cNvCxnSpPr/>
            </xdr:nvCxnSpPr>
            <xdr:spPr>
              <a:xfrm>
                <a:off x="4576902" y="4267704"/>
                <a:ext cx="252456" cy="1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80" name="179 Grupo">
              <a:extLst>
                <a:ext uri="{FF2B5EF4-FFF2-40B4-BE49-F238E27FC236}">
                  <a16:creationId xmlns:a16="http://schemas.microsoft.com/office/drawing/2014/main" id="{00000000-0008-0000-0500-0000B4000000}"/>
                </a:ext>
              </a:extLst>
            </xdr:cNvPr>
            <xdr:cNvGrpSpPr/>
          </xdr:nvGrpSpPr>
          <xdr:grpSpPr>
            <a:xfrm>
              <a:off x="2562225" y="3505153"/>
              <a:ext cx="2495769" cy="690291"/>
              <a:chOff x="2562225" y="3505153"/>
              <a:chExt cx="2495769" cy="690291"/>
            </a:xfrm>
          </xdr:grpSpPr>
          <xdr:cxnSp macro="">
            <xdr:nvCxnSpPr>
              <xdr:cNvPr id="167" name="166 Conector recto de flecha">
                <a:extLst>
                  <a:ext uri="{FF2B5EF4-FFF2-40B4-BE49-F238E27FC236}">
                    <a16:creationId xmlns:a16="http://schemas.microsoft.com/office/drawing/2014/main" id="{00000000-0008-0000-0500-0000A7000000}"/>
                  </a:ext>
                </a:extLst>
              </xdr:cNvPr>
              <xdr:cNvCxnSpPr/>
            </xdr:nvCxnSpPr>
            <xdr:spPr>
              <a:xfrm flipV="1">
                <a:off x="2562225" y="3509932"/>
                <a:ext cx="361961" cy="39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4" name="173 Conector recto de flecha">
                <a:extLst>
                  <a:ext uri="{FF2B5EF4-FFF2-40B4-BE49-F238E27FC236}">
                    <a16:creationId xmlns:a16="http://schemas.microsoft.com/office/drawing/2014/main" id="{00000000-0008-0000-0500-0000AE000000}"/>
                  </a:ext>
                </a:extLst>
              </xdr:cNvPr>
              <xdr:cNvCxnSpPr/>
            </xdr:nvCxnSpPr>
            <xdr:spPr>
              <a:xfrm>
                <a:off x="4672183" y="3619444"/>
                <a:ext cx="4763" cy="576000"/>
              </a:xfrm>
              <a:prstGeom prst="straightConnector1">
                <a:avLst/>
              </a:prstGeom>
              <a:ln w="0"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6" name="175 Conector recto de flecha">
                <a:extLst>
                  <a:ext uri="{FF2B5EF4-FFF2-40B4-BE49-F238E27FC236}">
                    <a16:creationId xmlns:a16="http://schemas.microsoft.com/office/drawing/2014/main" id="{00000000-0008-0000-0500-0000B0000000}"/>
                  </a:ext>
                </a:extLst>
              </xdr:cNvPr>
              <xdr:cNvCxnSpPr/>
            </xdr:nvCxnSpPr>
            <xdr:spPr>
              <a:xfrm>
                <a:off x="2933668" y="3614665"/>
                <a:ext cx="4763" cy="576000"/>
              </a:xfrm>
              <a:prstGeom prst="straightConnector1">
                <a:avLst/>
              </a:prstGeom>
              <a:ln w="0"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9" name="178 Conector recto de flecha">
                <a:extLst>
                  <a:ext uri="{FF2B5EF4-FFF2-40B4-BE49-F238E27FC236}">
                    <a16:creationId xmlns:a16="http://schemas.microsoft.com/office/drawing/2014/main" id="{00000000-0008-0000-0500-0000B3000000}"/>
                  </a:ext>
                </a:extLst>
              </xdr:cNvPr>
              <xdr:cNvCxnSpPr/>
            </xdr:nvCxnSpPr>
            <xdr:spPr>
              <a:xfrm flipV="1">
                <a:off x="4696033" y="3505153"/>
                <a:ext cx="361961" cy="39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704850</xdr:colOff>
      <xdr:row>25</xdr:row>
      <xdr:rowOff>152400</xdr:rowOff>
    </xdr:from>
    <xdr:to>
      <xdr:col>4</xdr:col>
      <xdr:colOff>590550</xdr:colOff>
      <xdr:row>33</xdr:row>
      <xdr:rowOff>66829</xdr:rowOff>
    </xdr:to>
    <xdr:grpSp>
      <xdr:nvGrpSpPr>
        <xdr:cNvPr id="414" name="413 Grupo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GrpSpPr/>
      </xdr:nvGrpSpPr>
      <xdr:grpSpPr>
        <a:xfrm>
          <a:off x="704850" y="4914900"/>
          <a:ext cx="2933700" cy="1438429"/>
          <a:chOff x="6010275" y="3038475"/>
          <a:chExt cx="2933700" cy="1438429"/>
        </a:xfrm>
      </xdr:grpSpPr>
      <xdr:sp macro="" textlink="">
        <xdr:nvSpPr>
          <xdr:cNvPr id="295" name="294 CuadroTexto">
            <a:extLst>
              <a:ext uri="{FF2B5EF4-FFF2-40B4-BE49-F238E27FC236}">
                <a16:creationId xmlns:a16="http://schemas.microsoft.com/office/drawing/2014/main" id="{00000000-0008-0000-0500-000027010000}"/>
              </a:ext>
            </a:extLst>
          </xdr:cNvPr>
          <xdr:cNvSpPr txBox="1"/>
        </xdr:nvSpPr>
        <xdr:spPr>
          <a:xfrm>
            <a:off x="6010275" y="3038475"/>
            <a:ext cx="2933700" cy="13620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100" b="1" i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k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 +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       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                  </a:t>
            </a:r>
            <a:r>
              <a:rPr lang="es-ES" sz="1100" b="1" i="1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L                 I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	                      </a:t>
            </a:r>
            <a:endParaRPr lang="es-ES">
              <a:latin typeface="Times New Roman" pitchFamily="18" charset="0"/>
              <a:cs typeface="Times New Roman" pitchFamily="18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 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U+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U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C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G      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                   U		       </a:t>
            </a:r>
          </a:p>
          <a:p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	</a:t>
            </a:r>
            <a:endParaRPr lang="es-ES" sz="1100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413" name="412 Grupo">
            <a:extLst>
              <a:ext uri="{FF2B5EF4-FFF2-40B4-BE49-F238E27FC236}">
                <a16:creationId xmlns:a16="http://schemas.microsoft.com/office/drawing/2014/main" id="{00000000-0008-0000-0500-00009D010000}"/>
              </a:ext>
            </a:extLst>
          </xdr:cNvPr>
          <xdr:cNvGrpSpPr/>
        </xdr:nvGrpSpPr>
        <xdr:grpSpPr>
          <a:xfrm>
            <a:off x="6101687" y="3486150"/>
            <a:ext cx="2793411" cy="990754"/>
            <a:chOff x="6101687" y="3486150"/>
            <a:chExt cx="2793411" cy="990754"/>
          </a:xfrm>
        </xdr:grpSpPr>
        <xdr:grpSp>
          <xdr:nvGrpSpPr>
            <xdr:cNvPr id="408" name="407 Grupo">
              <a:extLst>
                <a:ext uri="{FF2B5EF4-FFF2-40B4-BE49-F238E27FC236}">
                  <a16:creationId xmlns:a16="http://schemas.microsoft.com/office/drawing/2014/main" id="{00000000-0008-0000-0500-000098010000}"/>
                </a:ext>
              </a:extLst>
            </xdr:cNvPr>
            <xdr:cNvGrpSpPr/>
          </xdr:nvGrpSpPr>
          <xdr:grpSpPr>
            <a:xfrm>
              <a:off x="6101687" y="3771882"/>
              <a:ext cx="2793411" cy="705022"/>
              <a:chOff x="5987387" y="4857732"/>
              <a:chExt cx="2793411" cy="705022"/>
            </a:xfrm>
          </xdr:grpSpPr>
          <xdr:cxnSp macro="">
            <xdr:nvCxnSpPr>
              <xdr:cNvPr id="289" name="288 Conector recto">
                <a:extLst>
                  <a:ext uri="{FF2B5EF4-FFF2-40B4-BE49-F238E27FC236}">
                    <a16:creationId xmlns:a16="http://schemas.microsoft.com/office/drawing/2014/main" id="{00000000-0008-0000-0500-000021010000}"/>
                  </a:ext>
                </a:extLst>
              </xdr:cNvPr>
              <xdr:cNvCxnSpPr/>
            </xdr:nvCxnSpPr>
            <xdr:spPr>
              <a:xfrm>
                <a:off x="6402110" y="4976812"/>
                <a:ext cx="539999" cy="0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1" name="290 Conector recto">
                <a:extLst>
                  <a:ext uri="{FF2B5EF4-FFF2-40B4-BE49-F238E27FC236}">
                    <a16:creationId xmlns:a16="http://schemas.microsoft.com/office/drawing/2014/main" id="{00000000-0008-0000-0500-000023010000}"/>
                  </a:ext>
                </a:extLst>
              </xdr:cNvPr>
              <xdr:cNvCxnSpPr/>
            </xdr:nvCxnSpPr>
            <xdr:spPr>
              <a:xfrm flipV="1">
                <a:off x="6368739" y="5548312"/>
                <a:ext cx="2124000" cy="44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3" name="292 Conector recto">
                <a:extLst>
                  <a:ext uri="{FF2B5EF4-FFF2-40B4-BE49-F238E27FC236}">
                    <a16:creationId xmlns:a16="http://schemas.microsoft.com/office/drawing/2014/main" id="{00000000-0008-0000-0500-000025010000}"/>
                  </a:ext>
                </a:extLst>
              </xdr:cNvPr>
              <xdr:cNvCxnSpPr/>
            </xdr:nvCxnSpPr>
            <xdr:spPr>
              <a:xfrm>
                <a:off x="8200107" y="4972033"/>
                <a:ext cx="288000" cy="0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407" name="406 Grupo">
                <a:extLst>
                  <a:ext uri="{FF2B5EF4-FFF2-40B4-BE49-F238E27FC236}">
                    <a16:creationId xmlns:a16="http://schemas.microsoft.com/office/drawing/2014/main" id="{00000000-0008-0000-0500-000097010000}"/>
                  </a:ext>
                </a:extLst>
              </xdr:cNvPr>
              <xdr:cNvGrpSpPr/>
            </xdr:nvGrpSpPr>
            <xdr:grpSpPr>
              <a:xfrm>
                <a:off x="5987387" y="4857732"/>
                <a:ext cx="2793411" cy="705022"/>
                <a:chOff x="6006437" y="4848207"/>
                <a:chExt cx="2793411" cy="705022"/>
              </a:xfrm>
            </xdr:grpSpPr>
            <xdr:grpSp>
              <xdr:nvGrpSpPr>
                <xdr:cNvPr id="406" name="405 Grupo">
                  <a:extLst>
                    <a:ext uri="{FF2B5EF4-FFF2-40B4-BE49-F238E27FC236}">
                      <a16:creationId xmlns:a16="http://schemas.microsoft.com/office/drawing/2014/main" id="{00000000-0008-0000-0500-000096010000}"/>
                    </a:ext>
                  </a:extLst>
                </xdr:cNvPr>
                <xdr:cNvGrpSpPr/>
              </xdr:nvGrpSpPr>
              <xdr:grpSpPr>
                <a:xfrm>
                  <a:off x="6006437" y="4848207"/>
                  <a:ext cx="2793411" cy="676294"/>
                  <a:chOff x="6006437" y="4867257"/>
                  <a:chExt cx="2793411" cy="676294"/>
                </a:xfrm>
              </xdr:grpSpPr>
              <xdr:cxnSp macro="">
                <xdr:nvCxnSpPr>
                  <xdr:cNvPr id="301" name="300 Conector recto">
                    <a:extLst>
                      <a:ext uri="{FF2B5EF4-FFF2-40B4-BE49-F238E27FC236}">
                        <a16:creationId xmlns:a16="http://schemas.microsoft.com/office/drawing/2014/main" id="{00000000-0008-0000-0500-00002D010000}"/>
                      </a:ext>
                    </a:extLst>
                  </xdr:cNvPr>
                  <xdr:cNvCxnSpPr/>
                </xdr:nvCxnSpPr>
                <xdr:spPr>
                  <a:xfrm>
                    <a:off x="6006437" y="4986339"/>
                    <a:ext cx="4728" cy="55721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97" name="296 Conector recto de flecha">
                    <a:extLst>
                      <a:ext uri="{FF2B5EF4-FFF2-40B4-BE49-F238E27FC236}">
                        <a16:creationId xmlns:a16="http://schemas.microsoft.com/office/drawing/2014/main" id="{00000000-0008-0000-0500-000029010000}"/>
                      </a:ext>
                    </a:extLst>
                  </xdr:cNvPr>
                  <xdr:cNvCxnSpPr/>
                </xdr:nvCxnSpPr>
                <xdr:spPr>
                  <a:xfrm>
                    <a:off x="6446288" y="4886325"/>
                    <a:ext cx="326169" cy="0"/>
                  </a:xfrm>
                  <a:prstGeom prst="straightConnector1">
                    <a:avLst/>
                  </a:prstGeom>
                  <a:ln>
                    <a:solidFill>
                      <a:srgbClr val="FF0000"/>
                    </a:solidFill>
                    <a:tailEnd type="triangl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98" name="297 Conector recto de flecha">
                    <a:extLst>
                      <a:ext uri="{FF2B5EF4-FFF2-40B4-BE49-F238E27FC236}">
                        <a16:creationId xmlns:a16="http://schemas.microsoft.com/office/drawing/2014/main" id="{00000000-0008-0000-0500-00002A010000}"/>
                      </a:ext>
                    </a:extLst>
                  </xdr:cNvPr>
                  <xdr:cNvCxnSpPr/>
                </xdr:nvCxnSpPr>
                <xdr:spPr>
                  <a:xfrm rot="5400000">
                    <a:off x="7536146" y="5288298"/>
                    <a:ext cx="180000" cy="0"/>
                  </a:xfrm>
                  <a:prstGeom prst="straightConnector1">
                    <a:avLst/>
                  </a:prstGeom>
                  <a:ln>
                    <a:solidFill>
                      <a:srgbClr val="FF0000"/>
                    </a:solidFill>
                    <a:tailEnd type="triangl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99" name="298 Conector recto de flecha">
                    <a:extLst>
                      <a:ext uri="{FF2B5EF4-FFF2-40B4-BE49-F238E27FC236}">
                        <a16:creationId xmlns:a16="http://schemas.microsoft.com/office/drawing/2014/main" id="{00000000-0008-0000-0500-00002B010000}"/>
                      </a:ext>
                    </a:extLst>
                  </xdr:cNvPr>
                  <xdr:cNvCxnSpPr/>
                </xdr:nvCxnSpPr>
                <xdr:spPr>
                  <a:xfrm>
                    <a:off x="8209662" y="4867257"/>
                    <a:ext cx="326169" cy="0"/>
                  </a:xfrm>
                  <a:prstGeom prst="straightConnector1">
                    <a:avLst/>
                  </a:prstGeom>
                  <a:ln>
                    <a:solidFill>
                      <a:srgbClr val="FF0000"/>
                    </a:solidFill>
                    <a:tailEnd type="triangl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03" name="302 Conector recto">
                    <a:extLst>
                      <a:ext uri="{FF2B5EF4-FFF2-40B4-BE49-F238E27FC236}">
                        <a16:creationId xmlns:a16="http://schemas.microsoft.com/office/drawing/2014/main" id="{00000000-0008-0000-0500-00002F010000}"/>
                      </a:ext>
                    </a:extLst>
                  </xdr:cNvPr>
                  <xdr:cNvCxnSpPr/>
                </xdr:nvCxnSpPr>
                <xdr:spPr>
                  <a:xfrm>
                    <a:off x="8795120" y="4981560"/>
                    <a:ext cx="4728" cy="557212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405" name="404 Grupo">
                  <a:extLst>
                    <a:ext uri="{FF2B5EF4-FFF2-40B4-BE49-F238E27FC236}">
                      <a16:creationId xmlns:a16="http://schemas.microsoft.com/office/drawing/2014/main" id="{00000000-0008-0000-0500-000095010000}"/>
                    </a:ext>
                  </a:extLst>
                </xdr:cNvPr>
                <xdr:cNvGrpSpPr/>
              </xdr:nvGrpSpPr>
              <xdr:grpSpPr>
                <a:xfrm>
                  <a:off x="6786779" y="4881561"/>
                  <a:ext cx="1746104" cy="671668"/>
                  <a:chOff x="6786779" y="4881561"/>
                  <a:chExt cx="1746104" cy="671668"/>
                </a:xfrm>
              </xdr:grpSpPr>
              <xdr:grpSp>
                <xdr:nvGrpSpPr>
                  <xdr:cNvPr id="286" name="285 Grupo">
                    <a:extLst>
                      <a:ext uri="{FF2B5EF4-FFF2-40B4-BE49-F238E27FC236}">
                        <a16:creationId xmlns:a16="http://schemas.microsoft.com/office/drawing/2014/main" id="{00000000-0008-0000-0500-00001E010000}"/>
                      </a:ext>
                    </a:extLst>
                  </xdr:cNvPr>
                  <xdr:cNvGrpSpPr/>
                </xdr:nvGrpSpPr>
                <xdr:grpSpPr>
                  <a:xfrm>
                    <a:off x="6980921" y="4881561"/>
                    <a:ext cx="1214900" cy="176207"/>
                    <a:chOff x="6419852" y="3724255"/>
                    <a:chExt cx="1960911" cy="144000"/>
                  </a:xfrm>
                </xdr:grpSpPr>
                <xdr:sp macro="" textlink="">
                  <xdr:nvSpPr>
                    <xdr:cNvPr id="206" name="205 Forma libre">
                      <a:extLst>
                        <a:ext uri="{FF2B5EF4-FFF2-40B4-BE49-F238E27FC236}">
                          <a16:creationId xmlns:a16="http://schemas.microsoft.com/office/drawing/2014/main" id="{00000000-0008-0000-0500-0000CE000000}"/>
                        </a:ext>
                      </a:extLst>
                    </xdr:cNvPr>
                    <xdr:cNvSpPr/>
                  </xdr:nvSpPr>
                  <xdr:spPr>
                    <a:xfrm>
                      <a:off x="7624763" y="3724255"/>
                      <a:ext cx="756000" cy="144000"/>
                    </a:xfrm>
                    <a:custGeom>
                      <a:avLst/>
                      <a:gdLst>
                        <a:gd name="connsiteX0" fmla="*/ 0 w 8439150"/>
                        <a:gd name="connsiteY0" fmla="*/ 1173162 h 2527299"/>
                        <a:gd name="connsiteX1" fmla="*/ 409575 w 8439150"/>
                        <a:gd name="connsiteY1" fmla="*/ 2325687 h 2527299"/>
                        <a:gd name="connsiteX2" fmla="*/ 1209675 w 8439150"/>
                        <a:gd name="connsiteY2" fmla="*/ 39687 h 2527299"/>
                        <a:gd name="connsiteX3" fmla="*/ 1924050 w 8439150"/>
                        <a:gd name="connsiteY3" fmla="*/ 2306637 h 2527299"/>
                        <a:gd name="connsiteX4" fmla="*/ 2733675 w 8439150"/>
                        <a:gd name="connsiteY4" fmla="*/ 1587 h 2527299"/>
                        <a:gd name="connsiteX5" fmla="*/ 3457575 w 8439150"/>
                        <a:gd name="connsiteY5" fmla="*/ 2297112 h 2527299"/>
                        <a:gd name="connsiteX6" fmla="*/ 4248150 w 8439150"/>
                        <a:gd name="connsiteY6" fmla="*/ 11112 h 2527299"/>
                        <a:gd name="connsiteX7" fmla="*/ 4981575 w 8439150"/>
                        <a:gd name="connsiteY7" fmla="*/ 2306637 h 2527299"/>
                        <a:gd name="connsiteX8" fmla="*/ 5772150 w 8439150"/>
                        <a:gd name="connsiteY8" fmla="*/ 39687 h 2527299"/>
                        <a:gd name="connsiteX9" fmla="*/ 6505575 w 8439150"/>
                        <a:gd name="connsiteY9" fmla="*/ 2316162 h 2527299"/>
                        <a:gd name="connsiteX10" fmla="*/ 7296150 w 8439150"/>
                        <a:gd name="connsiteY10" fmla="*/ 20637 h 2527299"/>
                        <a:gd name="connsiteX11" fmla="*/ 8029575 w 8439150"/>
                        <a:gd name="connsiteY11" fmla="*/ 2335212 h 2527299"/>
                        <a:gd name="connsiteX12" fmla="*/ 8439150 w 8439150"/>
                        <a:gd name="connsiteY12" fmla="*/ 1173162 h 2527299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  <a:cxn ang="0">
                          <a:pos x="connsiteX8" y="connsiteY8"/>
                        </a:cxn>
                        <a:cxn ang="0">
                          <a:pos x="connsiteX9" y="connsiteY9"/>
                        </a:cxn>
                        <a:cxn ang="0">
                          <a:pos x="connsiteX10" y="connsiteY10"/>
                        </a:cxn>
                        <a:cxn ang="0">
                          <a:pos x="connsiteX11" y="connsiteY11"/>
                        </a:cxn>
                        <a:cxn ang="0">
                          <a:pos x="connsiteX12" y="connsiteY12"/>
                        </a:cxn>
                      </a:cxnLst>
                      <a:rect l="l" t="t" r="r" b="b"/>
                      <a:pathLst>
                        <a:path w="8439150" h="2527299">
                          <a:moveTo>
                            <a:pt x="0" y="1173162"/>
                          </a:moveTo>
                          <a:cubicBezTo>
                            <a:pt x="103981" y="1843880"/>
                            <a:pt x="207963" y="2514599"/>
                            <a:pt x="409575" y="2325687"/>
                          </a:cubicBezTo>
                          <a:cubicBezTo>
                            <a:pt x="611187" y="2136775"/>
                            <a:pt x="957263" y="42862"/>
                            <a:pt x="1209675" y="39687"/>
                          </a:cubicBezTo>
                          <a:cubicBezTo>
                            <a:pt x="1462088" y="36512"/>
                            <a:pt x="1670050" y="2312987"/>
                            <a:pt x="1924050" y="2306637"/>
                          </a:cubicBezTo>
                          <a:cubicBezTo>
                            <a:pt x="2178050" y="2300287"/>
                            <a:pt x="2478088" y="3174"/>
                            <a:pt x="2733675" y="1587"/>
                          </a:cubicBezTo>
                          <a:cubicBezTo>
                            <a:pt x="2989262" y="0"/>
                            <a:pt x="3205163" y="2295525"/>
                            <a:pt x="3457575" y="2297112"/>
                          </a:cubicBezTo>
                          <a:cubicBezTo>
                            <a:pt x="3709987" y="2298699"/>
                            <a:pt x="3994150" y="9524"/>
                            <a:pt x="4248150" y="11112"/>
                          </a:cubicBezTo>
                          <a:cubicBezTo>
                            <a:pt x="4502150" y="12700"/>
                            <a:pt x="4727575" y="2301874"/>
                            <a:pt x="4981575" y="2306637"/>
                          </a:cubicBezTo>
                          <a:cubicBezTo>
                            <a:pt x="5235575" y="2311400"/>
                            <a:pt x="5518150" y="38099"/>
                            <a:pt x="5772150" y="39687"/>
                          </a:cubicBezTo>
                          <a:cubicBezTo>
                            <a:pt x="6026150" y="41275"/>
                            <a:pt x="6251575" y="2319337"/>
                            <a:pt x="6505575" y="2316162"/>
                          </a:cubicBezTo>
                          <a:cubicBezTo>
                            <a:pt x="6759575" y="2312987"/>
                            <a:pt x="7042150" y="17462"/>
                            <a:pt x="7296150" y="20637"/>
                          </a:cubicBezTo>
                          <a:cubicBezTo>
                            <a:pt x="7550150" y="23812"/>
                            <a:pt x="7839075" y="2143125"/>
                            <a:pt x="8029575" y="2335212"/>
                          </a:cubicBezTo>
                          <a:cubicBezTo>
                            <a:pt x="8220075" y="2527299"/>
                            <a:pt x="8408988" y="1363662"/>
                            <a:pt x="8439150" y="1173162"/>
                          </a:cubicBezTo>
                        </a:path>
                      </a:pathLst>
                    </a:cu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  <xdr:grpSp>
                  <xdr:nvGrpSpPr>
                    <xdr:cNvPr id="207" name="54 Grupo">
                      <a:extLst>
                        <a:ext uri="{FF2B5EF4-FFF2-40B4-BE49-F238E27FC236}">
                          <a16:creationId xmlns:a16="http://schemas.microsoft.com/office/drawing/2014/main" id="{00000000-0008-0000-0500-0000CF000000}"/>
                        </a:ext>
                      </a:extLst>
                    </xdr:cNvPr>
                    <xdr:cNvGrpSpPr/>
                  </xdr:nvGrpSpPr>
                  <xdr:grpSpPr>
                    <a:xfrm>
                      <a:off x="6419852" y="3752830"/>
                      <a:ext cx="766762" cy="95155"/>
                      <a:chOff x="3805238" y="1223898"/>
                      <a:chExt cx="6168471" cy="585758"/>
                    </a:xfrm>
                  </xdr:grpSpPr>
                  <xdr:cxnSp macro="">
                    <xdr:nvCxnSpPr>
                      <xdr:cNvPr id="209" name="21 Conector recto">
                        <a:extLst>
                          <a:ext uri="{FF2B5EF4-FFF2-40B4-BE49-F238E27FC236}">
                            <a16:creationId xmlns:a16="http://schemas.microsoft.com/office/drawing/2014/main" id="{00000000-0008-0000-0500-0000D1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3805238" y="1538288"/>
                        <a:ext cx="4763" cy="2520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none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210" name="52 Grupo">
                        <a:extLst>
                          <a:ext uri="{FF2B5EF4-FFF2-40B4-BE49-F238E27FC236}">
                            <a16:creationId xmlns:a16="http://schemas.microsoft.com/office/drawing/2014/main" id="{00000000-0008-0000-0500-0000D2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814764" y="1223898"/>
                        <a:ext cx="6158945" cy="585758"/>
                        <a:chOff x="3395664" y="1138173"/>
                        <a:chExt cx="6158945" cy="585758"/>
                      </a:xfrm>
                    </xdr:grpSpPr>
                    <xdr:cxnSp macro="">
                      <xdr:nvCxnSpPr>
                        <xdr:cNvPr id="212" name="21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4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65" y="114298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3" name="21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5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4572129" y="1142968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4" name="21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6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5334193" y="114295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5" name="21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7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091494" y="1142936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6" name="21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8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853494" y="113817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7" name="21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9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395664" y="1714500"/>
                          <a:ext cx="396000" cy="1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8" name="21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A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814828" y="1143000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19" name="21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B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4576892" y="1714544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0" name="21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C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5343719" y="1138205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1" name="22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D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096257" y="1714512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2" name="22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E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863084" y="113817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3" name="22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DF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7624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4" name="22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E0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7634609" y="17192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5" name="22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E1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8386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6" name="22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E200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9148707" y="1147747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" name="22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E3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8396609" y="11477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" name="22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E4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9158609" y="1719243"/>
                          <a:ext cx="39600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211" name="210 Conector recto">
                        <a:extLst>
                          <a:ext uri="{FF2B5EF4-FFF2-40B4-BE49-F238E27FC236}">
                            <a16:creationId xmlns:a16="http://schemas.microsoft.com/office/drawing/2014/main" id="{00000000-0008-0000-0500-0000D3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9958388" y="1538288"/>
                        <a:ext cx="4763" cy="2520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none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230" name="229 Conector recto">
                      <a:extLst>
                        <a:ext uri="{FF2B5EF4-FFF2-40B4-BE49-F238E27FC236}">
                          <a16:creationId xmlns:a16="http://schemas.microsoft.com/office/drawing/2014/main" id="{00000000-0008-0000-0500-0000E6000000}"/>
                        </a:ext>
                      </a:extLst>
                    </xdr:cNvPr>
                    <xdr:cNvCxnSpPr/>
                  </xdr:nvCxnSpPr>
                  <xdr:spPr>
                    <a:xfrm>
                      <a:off x="7188507" y="3800475"/>
                      <a:ext cx="423863" cy="151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241" name="143 Grupo">
                    <a:extLst>
                      <a:ext uri="{FF2B5EF4-FFF2-40B4-BE49-F238E27FC236}">
                        <a16:creationId xmlns:a16="http://schemas.microsoft.com/office/drawing/2014/main" id="{00000000-0008-0000-0500-0000F1000000}"/>
                      </a:ext>
                    </a:extLst>
                  </xdr:cNvPr>
                  <xdr:cNvGrpSpPr/>
                </xdr:nvGrpSpPr>
                <xdr:grpSpPr>
                  <a:xfrm>
                    <a:off x="6786779" y="4972050"/>
                    <a:ext cx="269729" cy="581179"/>
                    <a:chOff x="2643073" y="2100263"/>
                    <a:chExt cx="581147" cy="942064"/>
                  </a:xfrm>
                </xdr:grpSpPr>
                <xdr:grpSp>
                  <xdr:nvGrpSpPr>
                    <xdr:cNvPr id="251" name="131 Grupo">
                      <a:extLst>
                        <a:ext uri="{FF2B5EF4-FFF2-40B4-BE49-F238E27FC236}">
                          <a16:creationId xmlns:a16="http://schemas.microsoft.com/office/drawing/2014/main" id="{00000000-0008-0000-0500-0000FB000000}"/>
                        </a:ext>
                      </a:extLst>
                    </xdr:cNvPr>
                    <xdr:cNvGrpSpPr/>
                  </xdr:nvGrpSpPr>
                  <xdr:grpSpPr>
                    <a:xfrm>
                      <a:off x="2643073" y="2284439"/>
                      <a:ext cx="581147" cy="577824"/>
                      <a:chOff x="2643073" y="2284439"/>
                      <a:chExt cx="581147" cy="577824"/>
                    </a:xfrm>
                  </xdr:grpSpPr>
                  <xdr:grpSp>
                    <xdr:nvGrpSpPr>
                      <xdr:cNvPr id="255" name="52 Grupo">
                        <a:extLst>
                          <a:ext uri="{FF2B5EF4-FFF2-40B4-BE49-F238E27FC236}">
                            <a16:creationId xmlns:a16="http://schemas.microsoft.com/office/drawing/2014/main" id="{00000000-0008-0000-0500-0000FF000000}"/>
                          </a:ext>
                        </a:extLst>
                      </xdr:cNvPr>
                      <xdr:cNvGrpSpPr/>
                    </xdr:nvGrpSpPr>
                    <xdr:grpSpPr>
                      <a:xfrm rot="5400000">
                        <a:off x="2848417" y="2481699"/>
                        <a:ext cx="573063" cy="178543"/>
                        <a:chOff x="3395664" y="1138173"/>
                        <a:chExt cx="6158945" cy="585758"/>
                      </a:xfrm>
                    </xdr:grpSpPr>
                    <xdr:cxnSp macro="">
                      <xdr:nvCxnSpPr>
                        <xdr:cNvPr id="264" name="26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8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65" y="114298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5" name="26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9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4572129" y="1142968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6" name="26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A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5334193" y="114295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7" name="26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B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091494" y="1142936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8" name="26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C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853494" y="113817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9" name="26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D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395664" y="1714500"/>
                          <a:ext cx="396000" cy="1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0" name="26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E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814828" y="1143000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1" name="27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F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4576892" y="1714544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2" name="27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0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5343719" y="1138205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3" name="27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1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096257" y="1714512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4" name="27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2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863084" y="113817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5" name="27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3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7624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6" name="27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4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7634609" y="17192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7" name="27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5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8386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8" name="27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6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9148707" y="1147747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79" name="27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7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8396609" y="11477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80" name="27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18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9158609" y="1719243"/>
                          <a:ext cx="39600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256" name="126 Grupo">
                        <a:extLst>
                          <a:ext uri="{FF2B5EF4-FFF2-40B4-BE49-F238E27FC236}">
                            <a16:creationId xmlns:a16="http://schemas.microsoft.com/office/drawing/2014/main" id="{00000000-0008-0000-0500-000000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43073" y="2290763"/>
                        <a:ext cx="171450" cy="571500"/>
                        <a:chOff x="3724274" y="2290763"/>
                        <a:chExt cx="171450" cy="571500"/>
                      </a:xfrm>
                    </xdr:grpSpPr>
                    <xdr:grpSp>
                      <xdr:nvGrpSpPr>
                        <xdr:cNvPr id="259" name="122 Grupo">
                          <a:extLst>
                            <a:ext uri="{FF2B5EF4-FFF2-40B4-BE49-F238E27FC236}">
                              <a16:creationId xmlns:a16="http://schemas.microsoft.com/office/drawing/2014/main" id="{00000000-0008-0000-0500-000003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724274" y="2533656"/>
                          <a:ext cx="171450" cy="85725"/>
                          <a:chOff x="3814771" y="2476500"/>
                          <a:chExt cx="171450" cy="85725"/>
                        </a:xfrm>
                      </xdr:grpSpPr>
                      <xdr:cxnSp macro="">
                        <xdr:nvCxnSpPr>
                          <xdr:cNvPr id="262" name="261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06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476500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63" name="262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07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562225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260" name="25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4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00" y="2290763"/>
                          <a:ext cx="0" cy="242887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head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61" name="26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05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4747" y="2624157"/>
                          <a:ext cx="4892" cy="238106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257" name="256 Conector recto">
                        <a:extLst>
                          <a:ext uri="{FF2B5EF4-FFF2-40B4-BE49-F238E27FC236}">
                            <a16:creationId xmlns:a16="http://schemas.microsoft.com/office/drawing/2014/main" id="{00000000-0008-0000-0500-000001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75" y="2295525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58" name="257 Conector recto">
                        <a:extLst>
                          <a:ext uri="{FF2B5EF4-FFF2-40B4-BE49-F238E27FC236}">
                            <a16:creationId xmlns:a16="http://schemas.microsoft.com/office/drawing/2014/main" id="{00000000-0008-0000-0500-000002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59" y="2857543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252" name="142 Grupo">
                      <a:extLst>
                        <a:ext uri="{FF2B5EF4-FFF2-40B4-BE49-F238E27FC236}">
                          <a16:creationId xmlns:a16="http://schemas.microsoft.com/office/drawing/2014/main" id="{00000000-0008-0000-0500-0000FC000000}"/>
                        </a:ext>
                      </a:extLst>
                    </xdr:cNvPr>
                    <xdr:cNvGrpSpPr/>
                  </xdr:nvGrpSpPr>
                  <xdr:grpSpPr>
                    <a:xfrm>
                      <a:off x="2886042" y="2100263"/>
                      <a:ext cx="4859" cy="942064"/>
                      <a:chOff x="2281141" y="2100263"/>
                      <a:chExt cx="4859" cy="942064"/>
                    </a:xfrm>
                  </xdr:grpSpPr>
                  <xdr:cxnSp macro="">
                    <xdr:nvCxnSpPr>
                      <xdr:cNvPr id="253" name="252 Conector recto">
                        <a:extLst>
                          <a:ext uri="{FF2B5EF4-FFF2-40B4-BE49-F238E27FC236}">
                            <a16:creationId xmlns:a16="http://schemas.microsoft.com/office/drawing/2014/main" id="{00000000-0008-0000-0500-0000FD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5938" y="2100263"/>
                        <a:ext cx="62" cy="1905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54" name="253 Conector recto">
                        <a:extLst>
                          <a:ext uri="{FF2B5EF4-FFF2-40B4-BE49-F238E27FC236}">
                            <a16:creationId xmlns:a16="http://schemas.microsoft.com/office/drawing/2014/main" id="{00000000-0008-0000-0500-0000FE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1141" y="2862327"/>
                        <a:ext cx="4859" cy="1800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grpSp>
                <xdr:nvGrpSpPr>
                  <xdr:cNvPr id="312" name="143 Grupo">
                    <a:extLst>
                      <a:ext uri="{FF2B5EF4-FFF2-40B4-BE49-F238E27FC236}">
                        <a16:creationId xmlns:a16="http://schemas.microsoft.com/office/drawing/2014/main" id="{00000000-0008-0000-0500-000038010000}"/>
                      </a:ext>
                    </a:extLst>
                  </xdr:cNvPr>
                  <xdr:cNvGrpSpPr/>
                </xdr:nvGrpSpPr>
                <xdr:grpSpPr>
                  <a:xfrm>
                    <a:off x="7501154" y="4962525"/>
                    <a:ext cx="269729" cy="581179"/>
                    <a:chOff x="2643073" y="2100263"/>
                    <a:chExt cx="581147" cy="942064"/>
                  </a:xfrm>
                </xdr:grpSpPr>
                <xdr:grpSp>
                  <xdr:nvGrpSpPr>
                    <xdr:cNvPr id="313" name="131 Grupo">
                      <a:extLst>
                        <a:ext uri="{FF2B5EF4-FFF2-40B4-BE49-F238E27FC236}">
                          <a16:creationId xmlns:a16="http://schemas.microsoft.com/office/drawing/2014/main" id="{00000000-0008-0000-0500-000039010000}"/>
                        </a:ext>
                      </a:extLst>
                    </xdr:cNvPr>
                    <xdr:cNvGrpSpPr/>
                  </xdr:nvGrpSpPr>
                  <xdr:grpSpPr>
                    <a:xfrm>
                      <a:off x="2643073" y="2284439"/>
                      <a:ext cx="581147" cy="577824"/>
                      <a:chOff x="2643073" y="2284439"/>
                      <a:chExt cx="581147" cy="577824"/>
                    </a:xfrm>
                  </xdr:grpSpPr>
                  <xdr:grpSp>
                    <xdr:nvGrpSpPr>
                      <xdr:cNvPr id="317" name="52 Grupo">
                        <a:extLst>
                          <a:ext uri="{FF2B5EF4-FFF2-40B4-BE49-F238E27FC236}">
                            <a16:creationId xmlns:a16="http://schemas.microsoft.com/office/drawing/2014/main" id="{00000000-0008-0000-0500-00003D010000}"/>
                          </a:ext>
                        </a:extLst>
                      </xdr:cNvPr>
                      <xdr:cNvGrpSpPr/>
                    </xdr:nvGrpSpPr>
                    <xdr:grpSpPr>
                      <a:xfrm rot="5400000">
                        <a:off x="2848417" y="2481699"/>
                        <a:ext cx="573063" cy="178543"/>
                        <a:chOff x="3395664" y="1138173"/>
                        <a:chExt cx="6158945" cy="585758"/>
                      </a:xfrm>
                    </xdr:grpSpPr>
                    <xdr:cxnSp macro="">
                      <xdr:nvCxnSpPr>
                        <xdr:cNvPr id="326" name="32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6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65" y="114298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27" name="32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7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4572129" y="1142968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28" name="32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8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5334193" y="114295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29" name="32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9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091494" y="1142936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0" name="32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A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853494" y="113817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1" name="33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B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395664" y="1714500"/>
                          <a:ext cx="396000" cy="1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2" name="33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C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814828" y="1143000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3" name="33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D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4576892" y="1714544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4" name="33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E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5343719" y="1138205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5" name="33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F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096257" y="1714512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6" name="33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0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863084" y="113817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7" name="33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1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7624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8" name="33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2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7634609" y="17192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39" name="33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3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8386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40" name="33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4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9148707" y="1147747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41" name="34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5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8396609" y="11477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42" name="34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56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9158609" y="1719243"/>
                          <a:ext cx="39600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318" name="126 Grupo">
                        <a:extLst>
                          <a:ext uri="{FF2B5EF4-FFF2-40B4-BE49-F238E27FC236}">
                            <a16:creationId xmlns:a16="http://schemas.microsoft.com/office/drawing/2014/main" id="{00000000-0008-0000-0500-00003E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43073" y="2290763"/>
                        <a:ext cx="171450" cy="571500"/>
                        <a:chOff x="3724274" y="2290763"/>
                        <a:chExt cx="171450" cy="571500"/>
                      </a:xfrm>
                    </xdr:grpSpPr>
                    <xdr:grpSp>
                      <xdr:nvGrpSpPr>
                        <xdr:cNvPr id="321" name="122 Grupo">
                          <a:extLst>
                            <a:ext uri="{FF2B5EF4-FFF2-40B4-BE49-F238E27FC236}">
                              <a16:creationId xmlns:a16="http://schemas.microsoft.com/office/drawing/2014/main" id="{00000000-0008-0000-0500-000041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724274" y="2533656"/>
                          <a:ext cx="171450" cy="85725"/>
                          <a:chOff x="3814771" y="2476500"/>
                          <a:chExt cx="171450" cy="85725"/>
                        </a:xfrm>
                      </xdr:grpSpPr>
                      <xdr:cxnSp macro="">
                        <xdr:nvCxnSpPr>
                          <xdr:cNvPr id="324" name="323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44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476500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  <a:prstDash val="dash"/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325" name="324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45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562225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  <a:prstDash val="dash"/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322" name="32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2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00" y="2290763"/>
                          <a:ext cx="0" cy="242887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  <a:head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23" name="32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43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4747" y="2624157"/>
                          <a:ext cx="4892" cy="238106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319" name="318 Conector recto">
                        <a:extLst>
                          <a:ext uri="{FF2B5EF4-FFF2-40B4-BE49-F238E27FC236}">
                            <a16:creationId xmlns:a16="http://schemas.microsoft.com/office/drawing/2014/main" id="{00000000-0008-0000-0500-00003F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75" y="2295525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20" name="319 Conector recto">
                        <a:extLst>
                          <a:ext uri="{FF2B5EF4-FFF2-40B4-BE49-F238E27FC236}">
                            <a16:creationId xmlns:a16="http://schemas.microsoft.com/office/drawing/2014/main" id="{00000000-0008-0000-0500-000040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59" y="2857543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314" name="142 Grupo">
                      <a:extLst>
                        <a:ext uri="{FF2B5EF4-FFF2-40B4-BE49-F238E27FC236}">
                          <a16:creationId xmlns:a16="http://schemas.microsoft.com/office/drawing/2014/main" id="{00000000-0008-0000-0500-00003A010000}"/>
                        </a:ext>
                      </a:extLst>
                    </xdr:cNvPr>
                    <xdr:cNvGrpSpPr/>
                  </xdr:nvGrpSpPr>
                  <xdr:grpSpPr>
                    <a:xfrm>
                      <a:off x="2886042" y="2100263"/>
                      <a:ext cx="4859" cy="942064"/>
                      <a:chOff x="2281141" y="2100263"/>
                      <a:chExt cx="4859" cy="942064"/>
                    </a:xfrm>
                  </xdr:grpSpPr>
                  <xdr:cxnSp macro="">
                    <xdr:nvCxnSpPr>
                      <xdr:cNvPr id="315" name="314 Conector recto">
                        <a:extLst>
                          <a:ext uri="{FF2B5EF4-FFF2-40B4-BE49-F238E27FC236}">
                            <a16:creationId xmlns:a16="http://schemas.microsoft.com/office/drawing/2014/main" id="{00000000-0008-0000-0500-00003B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5938" y="2100263"/>
                        <a:ext cx="62" cy="1905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  <a:head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16" name="315 Conector recto">
                        <a:extLst>
                          <a:ext uri="{FF2B5EF4-FFF2-40B4-BE49-F238E27FC236}">
                            <a16:creationId xmlns:a16="http://schemas.microsoft.com/office/drawing/2014/main" id="{00000000-0008-0000-0500-00003C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1141" y="2862327"/>
                        <a:ext cx="4859" cy="1800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grpSp>
                <xdr:nvGrpSpPr>
                  <xdr:cNvPr id="374" name="143 Grupo">
                    <a:extLst>
                      <a:ext uri="{FF2B5EF4-FFF2-40B4-BE49-F238E27FC236}">
                        <a16:creationId xmlns:a16="http://schemas.microsoft.com/office/drawing/2014/main" id="{00000000-0008-0000-0500-000076010000}"/>
                      </a:ext>
                    </a:extLst>
                  </xdr:cNvPr>
                  <xdr:cNvGrpSpPr/>
                </xdr:nvGrpSpPr>
                <xdr:grpSpPr>
                  <a:xfrm>
                    <a:off x="8263154" y="4962525"/>
                    <a:ext cx="269729" cy="581179"/>
                    <a:chOff x="2643073" y="2100263"/>
                    <a:chExt cx="581147" cy="942064"/>
                  </a:xfrm>
                </xdr:grpSpPr>
                <xdr:grpSp>
                  <xdr:nvGrpSpPr>
                    <xdr:cNvPr id="375" name="131 Grupo">
                      <a:extLst>
                        <a:ext uri="{FF2B5EF4-FFF2-40B4-BE49-F238E27FC236}">
                          <a16:creationId xmlns:a16="http://schemas.microsoft.com/office/drawing/2014/main" id="{00000000-0008-0000-0500-000077010000}"/>
                        </a:ext>
                      </a:extLst>
                    </xdr:cNvPr>
                    <xdr:cNvGrpSpPr/>
                  </xdr:nvGrpSpPr>
                  <xdr:grpSpPr>
                    <a:xfrm>
                      <a:off x="2643073" y="2284439"/>
                      <a:ext cx="581147" cy="577824"/>
                      <a:chOff x="2643073" y="2284439"/>
                      <a:chExt cx="581147" cy="577824"/>
                    </a:xfrm>
                  </xdr:grpSpPr>
                  <xdr:grpSp>
                    <xdr:nvGrpSpPr>
                      <xdr:cNvPr id="379" name="52 Grupo">
                        <a:extLst>
                          <a:ext uri="{FF2B5EF4-FFF2-40B4-BE49-F238E27FC236}">
                            <a16:creationId xmlns:a16="http://schemas.microsoft.com/office/drawing/2014/main" id="{00000000-0008-0000-0500-00007B010000}"/>
                          </a:ext>
                        </a:extLst>
                      </xdr:cNvPr>
                      <xdr:cNvGrpSpPr/>
                    </xdr:nvGrpSpPr>
                    <xdr:grpSpPr>
                      <a:xfrm rot="5400000">
                        <a:off x="2848417" y="2481699"/>
                        <a:ext cx="573063" cy="178543"/>
                        <a:chOff x="3395664" y="1138173"/>
                        <a:chExt cx="6158945" cy="585758"/>
                      </a:xfrm>
                    </xdr:grpSpPr>
                    <xdr:cxnSp macro="">
                      <xdr:nvCxnSpPr>
                        <xdr:cNvPr id="388" name="38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4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65" y="114298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89" name="38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5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4572129" y="1142968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0" name="38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6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5334193" y="114295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1" name="39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7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091494" y="1142936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2" name="39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8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6853494" y="1138174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3" name="39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9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395664" y="1714500"/>
                          <a:ext cx="396000" cy="1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4" name="39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A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814828" y="1143000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5" name="39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B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4576892" y="1714544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6" name="395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C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5343719" y="1138205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7" name="396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D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096257" y="1714512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8" name="397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E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6863084" y="113817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99" name="398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F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7624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00" name="399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90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7634609" y="17192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01" name="400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91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8386707" y="1138222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02" name="401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92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9148707" y="1147747"/>
                          <a:ext cx="4763" cy="571500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03" name="402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93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8396609" y="1147743"/>
                          <a:ext cx="75241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04" name="40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9401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9158609" y="1719243"/>
                          <a:ext cx="396000" cy="4688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380" name="126 Grupo">
                        <a:extLst>
                          <a:ext uri="{FF2B5EF4-FFF2-40B4-BE49-F238E27FC236}">
                            <a16:creationId xmlns:a16="http://schemas.microsoft.com/office/drawing/2014/main" id="{00000000-0008-0000-0500-00007C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43073" y="2290763"/>
                        <a:ext cx="171450" cy="571500"/>
                        <a:chOff x="3724274" y="2290763"/>
                        <a:chExt cx="171450" cy="571500"/>
                      </a:xfrm>
                    </xdr:grpSpPr>
                    <xdr:grpSp>
                      <xdr:nvGrpSpPr>
                        <xdr:cNvPr id="383" name="122 Grupo">
                          <a:extLst>
                            <a:ext uri="{FF2B5EF4-FFF2-40B4-BE49-F238E27FC236}">
                              <a16:creationId xmlns:a16="http://schemas.microsoft.com/office/drawing/2014/main" id="{00000000-0008-0000-0500-00007F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724274" y="2533656"/>
                          <a:ext cx="171450" cy="85725"/>
                          <a:chOff x="3814771" y="2476500"/>
                          <a:chExt cx="171450" cy="85725"/>
                        </a:xfrm>
                      </xdr:grpSpPr>
                      <xdr:cxnSp macro="">
                        <xdr:nvCxnSpPr>
                          <xdr:cNvPr id="386" name="385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82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476500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  <a:prstDash val="dash"/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387" name="386 Conector recto">
                            <a:extLst>
                              <a:ext uri="{FF2B5EF4-FFF2-40B4-BE49-F238E27FC236}">
                                <a16:creationId xmlns:a16="http://schemas.microsoft.com/office/drawing/2014/main" id="{00000000-0008-0000-0500-000083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814771" y="2562225"/>
                            <a:ext cx="171450" cy="0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  <a:prstDash val="dash"/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384" name="383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0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0000" y="2290763"/>
                          <a:ext cx="0" cy="242887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  <a:head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85" name="384 Conector recto">
                          <a:extLst>
                            <a:ext uri="{FF2B5EF4-FFF2-40B4-BE49-F238E27FC236}">
                              <a16:creationId xmlns:a16="http://schemas.microsoft.com/office/drawing/2014/main" id="{00000000-0008-0000-0500-00008101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14747" y="2624157"/>
                          <a:ext cx="4892" cy="238106"/>
                        </a:xfrm>
                        <a:prstGeom prst="line">
                          <a:avLst/>
                        </a:prstGeom>
                        <a:ln>
                          <a:solidFill>
                            <a:schemeClr val="tx1"/>
                          </a:solidFill>
                          <a:prstDash val="dash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381" name="380 Conector recto">
                        <a:extLst>
                          <a:ext uri="{FF2B5EF4-FFF2-40B4-BE49-F238E27FC236}">
                            <a16:creationId xmlns:a16="http://schemas.microsoft.com/office/drawing/2014/main" id="{00000000-0008-0000-0500-00007D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75" y="2295525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82" name="381 Conector recto">
                        <a:extLst>
                          <a:ext uri="{FF2B5EF4-FFF2-40B4-BE49-F238E27FC236}">
                            <a16:creationId xmlns:a16="http://schemas.microsoft.com/office/drawing/2014/main" id="{00000000-0008-0000-0500-00007E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33659" y="2857543"/>
                        <a:ext cx="31432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376" name="142 Grupo">
                      <a:extLst>
                        <a:ext uri="{FF2B5EF4-FFF2-40B4-BE49-F238E27FC236}">
                          <a16:creationId xmlns:a16="http://schemas.microsoft.com/office/drawing/2014/main" id="{00000000-0008-0000-0500-000078010000}"/>
                        </a:ext>
                      </a:extLst>
                    </xdr:cNvPr>
                    <xdr:cNvGrpSpPr/>
                  </xdr:nvGrpSpPr>
                  <xdr:grpSpPr>
                    <a:xfrm>
                      <a:off x="2886042" y="2100263"/>
                      <a:ext cx="4859" cy="942064"/>
                      <a:chOff x="2281141" y="2100263"/>
                      <a:chExt cx="4859" cy="942064"/>
                    </a:xfrm>
                  </xdr:grpSpPr>
                  <xdr:cxnSp macro="">
                    <xdr:nvCxnSpPr>
                      <xdr:cNvPr id="377" name="376 Conector recto">
                        <a:extLst>
                          <a:ext uri="{FF2B5EF4-FFF2-40B4-BE49-F238E27FC236}">
                            <a16:creationId xmlns:a16="http://schemas.microsoft.com/office/drawing/2014/main" id="{00000000-0008-0000-0500-000079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5938" y="2100263"/>
                        <a:ext cx="62" cy="1905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  <a:head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78" name="377 Conector recto">
                        <a:extLst>
                          <a:ext uri="{FF2B5EF4-FFF2-40B4-BE49-F238E27FC236}">
                            <a16:creationId xmlns:a16="http://schemas.microsoft.com/office/drawing/2014/main" id="{00000000-0008-0000-0500-00007A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281141" y="2862327"/>
                        <a:ext cx="4859" cy="18000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prstDash val="dash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</xdr:grpSp>
          </xdr:grpSp>
        </xdr:grpSp>
        <xdr:cxnSp macro="">
          <xdr:nvCxnSpPr>
            <xdr:cNvPr id="411" name="410 Conector recto">
              <a:extLst>
                <a:ext uri="{FF2B5EF4-FFF2-40B4-BE49-F238E27FC236}">
                  <a16:creationId xmlns:a16="http://schemas.microsoft.com/office/drawing/2014/main" id="{00000000-0008-0000-0500-00009B010000}"/>
                </a:ext>
              </a:extLst>
            </xdr:cNvPr>
            <xdr:cNvCxnSpPr/>
          </xdr:nvCxnSpPr>
          <xdr:spPr>
            <a:xfrm>
              <a:off x="6877050" y="3486150"/>
              <a:ext cx="1514475" cy="0"/>
            </a:xfrm>
            <a:prstGeom prst="line">
              <a:avLst/>
            </a:prstGeom>
            <a:ln w="0"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95250</xdr:colOff>
      <xdr:row>1</xdr:row>
      <xdr:rowOff>38100</xdr:rowOff>
    </xdr:from>
    <xdr:to>
      <xdr:col>13</xdr:col>
      <xdr:colOff>676275</xdr:colOff>
      <xdr:row>16</xdr:row>
      <xdr:rowOff>114300</xdr:rowOff>
    </xdr:to>
    <xdr:grpSp>
      <xdr:nvGrpSpPr>
        <xdr:cNvPr id="360" name="359 Grupo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GrpSpPr/>
      </xdr:nvGrpSpPr>
      <xdr:grpSpPr>
        <a:xfrm>
          <a:off x="6191250" y="228600"/>
          <a:ext cx="4391025" cy="2933700"/>
          <a:chOff x="6191250" y="1371600"/>
          <a:chExt cx="4391025" cy="2933700"/>
        </a:xfrm>
      </xdr:grpSpPr>
      <xdr:sp macro="" textlink="">
        <xdr:nvSpPr>
          <xdr:cNvPr id="358" name="357 CuadroTexto">
            <a:extLst>
              <a:ext uri="{FF2B5EF4-FFF2-40B4-BE49-F238E27FC236}">
                <a16:creationId xmlns:a16="http://schemas.microsoft.com/office/drawing/2014/main" id="{00000000-0008-0000-0500-000066010000}"/>
              </a:ext>
            </a:extLst>
          </xdr:cNvPr>
          <xdr:cNvSpPr txBox="1"/>
        </xdr:nvSpPr>
        <xdr:spPr>
          <a:xfrm>
            <a:off x="6191250" y="1400175"/>
            <a:ext cx="4391025" cy="29051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P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a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&lt; 0			          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P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&gt; 0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Q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r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&gt; 0 (ind.)		          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Q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&gt; 0 (ind.)</a:t>
            </a: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endParaRPr lang="es-ES" sz="1100" b="1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P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&lt; 0			                  P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&gt; 0	</a:t>
            </a:r>
            <a:endParaRPr lang="es-ES" b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Q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&lt; 0 (cap.)		                 Q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&lt; 0 (cap.)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357" name="356 Grupo">
            <a:extLst>
              <a:ext uri="{FF2B5EF4-FFF2-40B4-BE49-F238E27FC236}">
                <a16:creationId xmlns:a16="http://schemas.microsoft.com/office/drawing/2014/main" id="{00000000-0008-0000-0500-000065010000}"/>
              </a:ext>
            </a:extLst>
          </xdr:cNvPr>
          <xdr:cNvGrpSpPr/>
        </xdr:nvGrpSpPr>
        <xdr:grpSpPr>
          <a:xfrm>
            <a:off x="6848475" y="1371600"/>
            <a:ext cx="3286125" cy="2657475"/>
            <a:chOff x="6848475" y="1371600"/>
            <a:chExt cx="3286125" cy="2657475"/>
          </a:xfrm>
        </xdr:grpSpPr>
        <xdr:grpSp>
          <xdr:nvGrpSpPr>
            <xdr:cNvPr id="356" name="355 Grupo">
              <a:extLst>
                <a:ext uri="{FF2B5EF4-FFF2-40B4-BE49-F238E27FC236}">
                  <a16:creationId xmlns:a16="http://schemas.microsoft.com/office/drawing/2014/main" id="{00000000-0008-0000-0500-000064010000}"/>
                </a:ext>
              </a:extLst>
            </xdr:cNvPr>
            <xdr:cNvGrpSpPr/>
          </xdr:nvGrpSpPr>
          <xdr:grpSpPr>
            <a:xfrm>
              <a:off x="7143750" y="1371600"/>
              <a:ext cx="2990850" cy="2620425"/>
              <a:chOff x="7143750" y="1371600"/>
              <a:chExt cx="2990850" cy="2620425"/>
            </a:xfrm>
          </xdr:grpSpPr>
          <xdr:sp macro="" textlink="">
            <xdr:nvSpPr>
              <xdr:cNvPr id="348" name="347 CuadroTexto">
                <a:extLst>
                  <a:ext uri="{FF2B5EF4-FFF2-40B4-BE49-F238E27FC236}">
                    <a16:creationId xmlns:a16="http://schemas.microsoft.com/office/drawing/2014/main" id="{00000000-0008-0000-0500-00005C010000}"/>
                  </a:ext>
                </a:extLst>
              </xdr:cNvPr>
              <xdr:cNvSpPr txBox="1"/>
            </xdr:nvSpPr>
            <xdr:spPr>
              <a:xfrm>
                <a:off x="7143750" y="1371600"/>
                <a:ext cx="2990850" cy="2505075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	          j</a:t>
                </a:r>
                <a:r>
                  <a:rPr lang="es-ES" sz="1100" b="1">
                    <a:latin typeface="GreekS" pitchFamily="2" charset="0"/>
                    <a:cs typeface="GreekS" pitchFamily="2" charset="0"/>
                  </a:rPr>
                  <a:t>w</a:t>
                </a:r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t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0" i="1">
                    <a:latin typeface="Times New Roman" pitchFamily="18" charset="0"/>
                    <a:cs typeface="Times New Roman" pitchFamily="18" charset="0"/>
                  </a:rPr>
                  <a:t>	       </a:t>
                </a:r>
              </a:p>
              <a:p>
                <a:r>
                  <a:rPr lang="es-ES" sz="1100" b="0" i="1">
                    <a:latin typeface="Times New Roman" pitchFamily="18" charset="0"/>
                    <a:cs typeface="Times New Roman" pitchFamily="18" charset="0"/>
                  </a:rPr>
                  <a:t>         2º</a:t>
                </a:r>
                <a:r>
                  <a:rPr lang="es-ES" sz="1100" b="0" i="1" baseline="0">
                    <a:latin typeface="Times New Roman" pitchFamily="18" charset="0"/>
                    <a:cs typeface="Times New Roman" pitchFamily="18" charset="0"/>
                  </a:rPr>
                  <a:t> cuadrante   </a:t>
                </a:r>
                <a:r>
                  <a:rPr lang="es-ES" sz="1100" b="0" i="1">
                    <a:latin typeface="Times New Roman" pitchFamily="18" charset="0"/>
                    <a:cs typeface="Times New Roman" pitchFamily="18" charset="0"/>
                  </a:rPr>
                  <a:t>1er cuadrante</a:t>
                </a:r>
              </a:p>
              <a:p>
                <a:endParaRPr lang="es-ES" sz="1100" b="0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0" i="1" baseline="0">
                    <a:latin typeface="Times New Roman" pitchFamily="18" charset="0"/>
                    <a:cs typeface="Times New Roman" pitchFamily="18" charset="0"/>
                  </a:rPr>
                  <a:t>         </a:t>
                </a:r>
              </a:p>
              <a:p>
                <a:r>
                  <a:rPr lang="es-ES" sz="1100" b="0" i="1" baseline="0">
                    <a:latin typeface="Times New Roman" pitchFamily="18" charset="0"/>
                    <a:cs typeface="Times New Roman" pitchFamily="18" charset="0"/>
                  </a:rPr>
                  <a:t>        180&lt;</a:t>
                </a:r>
                <a:r>
                  <a:rPr lang="es-ES" sz="1100" b="1" i="0" baseline="0">
                    <a:latin typeface="GreekS" pitchFamily="2" charset="0"/>
                    <a:cs typeface="GreekS" pitchFamily="2" charset="0"/>
                  </a:rPr>
                  <a:t>f</a:t>
                </a:r>
                <a:r>
                  <a:rPr lang="es-ES" sz="1100" b="0" i="1" baseline="0">
                    <a:latin typeface="Times New Roman" pitchFamily="18" charset="0"/>
                    <a:cs typeface="Times New Roman" pitchFamily="18" charset="0"/>
                  </a:rPr>
                  <a:t>&gt;90                  </a:t>
                </a:r>
                <a:r>
                  <a:rPr lang="es-ES" sz="1100" b="0" i="1">
                    <a:latin typeface="Times New Roman" pitchFamily="18" charset="0"/>
                    <a:cs typeface="Times New Roman" pitchFamily="18" charset="0"/>
                  </a:rPr>
                  <a:t>0&gt;</a:t>
                </a:r>
                <a:r>
                  <a:rPr lang="es-ES" sz="1100" b="1" i="0">
                    <a:latin typeface="GreekS" pitchFamily="2" charset="0"/>
                    <a:cs typeface="GreekS" pitchFamily="2" charset="0"/>
                  </a:rPr>
                  <a:t>f</a:t>
                </a:r>
                <a:r>
                  <a:rPr lang="es-ES" sz="1100" b="0" i="1">
                    <a:latin typeface="Times New Roman" pitchFamily="18" charset="0"/>
                    <a:cs typeface="Times New Roman" pitchFamily="18" charset="0"/>
                  </a:rPr>
                  <a:t>&lt;90               </a:t>
                </a:r>
              </a:p>
              <a:p>
                <a:r>
                  <a:rPr lang="es-ES" sz="1100" b="0" i="1">
                    <a:solidFill>
                      <a:schemeClr val="dk1"/>
                    </a:solidFill>
                    <a:latin typeface="Times New Roman" pitchFamily="18" charset="0"/>
                    <a:ea typeface="+mn-ea"/>
                    <a:cs typeface="Times New Roman" pitchFamily="18" charset="0"/>
                  </a:rPr>
                  <a:t>		                 </a:t>
                </a:r>
                <a:endParaRPr lang="es-ES" sz="1100" b="0" i="1"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" sz="1100" b="0" i="1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        -180&lt;</a:t>
                </a:r>
                <a:r>
                  <a:rPr lang="es-ES" sz="1100" b="1" i="0" baseline="0">
                    <a:solidFill>
                      <a:schemeClr val="dk1"/>
                    </a:solidFill>
                    <a:latin typeface="GreekS" pitchFamily="2" charset="0"/>
                    <a:ea typeface="+mn-ea"/>
                    <a:cs typeface="GreekS" pitchFamily="2" charset="0"/>
                  </a:rPr>
                  <a:t>f</a:t>
                </a:r>
                <a:r>
                  <a:rPr lang="es-ES" sz="1100" b="0" i="1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&lt;-90                  -0&gt;</a:t>
                </a:r>
                <a:r>
                  <a:rPr lang="es-ES" sz="1100" b="1" i="0" baseline="0">
                    <a:solidFill>
                      <a:schemeClr val="dk1"/>
                    </a:solidFill>
                    <a:latin typeface="GreekS" pitchFamily="2" charset="0"/>
                    <a:ea typeface="+mn-ea"/>
                    <a:cs typeface="GreekS" pitchFamily="2" charset="0"/>
                  </a:rPr>
                  <a:t>f</a:t>
                </a:r>
                <a:r>
                  <a:rPr lang="es-ES" sz="1100" b="0" i="1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&gt;-90              </a:t>
                </a:r>
                <a:r>
                  <a:rPr lang="es-ES" sz="1100" b="1" i="0">
                    <a:solidFill>
                      <a:schemeClr val="dk1"/>
                    </a:solidFill>
                    <a:latin typeface="GreekS" pitchFamily="2" charset="0"/>
                    <a:ea typeface="+mn-ea"/>
                    <a:cs typeface="GreekS" pitchFamily="2" charset="0"/>
                  </a:rPr>
                  <a:t>w</a:t>
                </a:r>
                <a:r>
                  <a:rPr lang="es-ES" sz="1100" b="1" i="1">
                    <a:solidFill>
                      <a:schemeClr val="dk1"/>
                    </a:solidFill>
                    <a:latin typeface="Times New Roman" pitchFamily="18" charset="0"/>
                    <a:ea typeface="+mn-ea"/>
                    <a:cs typeface="Times New Roman" pitchFamily="18" charset="0"/>
                  </a:rPr>
                  <a:t>t</a:t>
                </a:r>
                <a:endParaRPr lang="es-ES" sz="1100" b="0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endParaRPr>
              </a:p>
              <a:p>
                <a:endParaRPr lang="es-ES" sz="1100" b="0" i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  <a:p>
                <a:endParaRPr lang="es-ES" sz="1100" b="0" i="1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  <a:p>
                <a:r>
                  <a:rPr lang="es-ES" sz="1100" b="0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           3er</a:t>
                </a:r>
                <a:r>
                  <a:rPr lang="es-ES" sz="1100" b="0" i="1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 cuadrante   </a:t>
                </a:r>
                <a:r>
                  <a:rPr lang="es-ES" sz="1100" b="0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4º cuadrante</a:t>
                </a:r>
                <a:endParaRPr lang="es-ES" sz="1100" b="0" i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85" name="284 Elipse">
                <a:extLst>
                  <a:ext uri="{FF2B5EF4-FFF2-40B4-BE49-F238E27FC236}">
                    <a16:creationId xmlns:a16="http://schemas.microsoft.com/office/drawing/2014/main" id="{00000000-0008-0000-0500-00001D010000}"/>
                  </a:ext>
                </a:extLst>
              </xdr:cNvPr>
              <xdr:cNvSpPr/>
            </xdr:nvSpPr>
            <xdr:spPr>
              <a:xfrm>
                <a:off x="7243762" y="1724025"/>
                <a:ext cx="2268000" cy="2268000"/>
              </a:xfrm>
              <a:prstGeom prst="ellipse">
                <a:avLst/>
              </a:prstGeom>
              <a:solidFill>
                <a:schemeClr val="accent1">
                  <a:alpha val="0"/>
                </a:scheme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346" name="345 Grupo">
              <a:extLst>
                <a:ext uri="{FF2B5EF4-FFF2-40B4-BE49-F238E27FC236}">
                  <a16:creationId xmlns:a16="http://schemas.microsoft.com/office/drawing/2014/main" id="{00000000-0008-0000-0500-00005A010000}"/>
                </a:ext>
              </a:extLst>
            </xdr:cNvPr>
            <xdr:cNvGrpSpPr/>
          </xdr:nvGrpSpPr>
          <xdr:grpSpPr>
            <a:xfrm>
              <a:off x="6848475" y="1704975"/>
              <a:ext cx="3048000" cy="2324100"/>
              <a:chOff x="6858000" y="1323975"/>
              <a:chExt cx="3048000" cy="2324100"/>
            </a:xfrm>
          </xdr:grpSpPr>
          <xdr:grpSp>
            <xdr:nvGrpSpPr>
              <xdr:cNvPr id="311" name="310 Grupo">
                <a:extLst>
                  <a:ext uri="{FF2B5EF4-FFF2-40B4-BE49-F238E27FC236}">
                    <a16:creationId xmlns:a16="http://schemas.microsoft.com/office/drawing/2014/main" id="{00000000-0008-0000-0500-000037010000}"/>
                  </a:ext>
                </a:extLst>
              </xdr:cNvPr>
              <xdr:cNvGrpSpPr/>
            </xdr:nvGrpSpPr>
            <xdr:grpSpPr>
              <a:xfrm>
                <a:off x="6858000" y="1323975"/>
                <a:ext cx="3048000" cy="2324100"/>
                <a:chOff x="7620000" y="1323975"/>
                <a:chExt cx="3048000" cy="2324100"/>
              </a:xfrm>
            </xdr:grpSpPr>
            <xdr:cxnSp macro="">
              <xdr:nvCxnSpPr>
                <xdr:cNvPr id="282" name="281 Conector recto">
                  <a:extLst>
                    <a:ext uri="{FF2B5EF4-FFF2-40B4-BE49-F238E27FC236}">
                      <a16:creationId xmlns:a16="http://schemas.microsoft.com/office/drawing/2014/main" id="{00000000-0008-0000-0500-00001A010000}"/>
                    </a:ext>
                  </a:extLst>
                </xdr:cNvPr>
                <xdr:cNvCxnSpPr/>
              </xdr:nvCxnSpPr>
              <xdr:spPr>
                <a:xfrm>
                  <a:off x="9148763" y="1323975"/>
                  <a:ext cx="0" cy="2324100"/>
                </a:xfrm>
                <a:prstGeom prst="line">
                  <a:avLst/>
                </a:prstGeom>
                <a:ln w="0">
                  <a:solidFill>
                    <a:schemeClr val="tx1"/>
                  </a:solidFill>
                  <a:prstDash val="lgDashDot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84" name="283 Conector recto">
                  <a:extLst>
                    <a:ext uri="{FF2B5EF4-FFF2-40B4-BE49-F238E27FC236}">
                      <a16:creationId xmlns:a16="http://schemas.microsoft.com/office/drawing/2014/main" id="{00000000-0008-0000-0500-00001C010000}"/>
                    </a:ext>
                  </a:extLst>
                </xdr:cNvPr>
                <xdr:cNvCxnSpPr/>
              </xdr:nvCxnSpPr>
              <xdr:spPr>
                <a:xfrm>
                  <a:off x="7620000" y="2476500"/>
                  <a:ext cx="3048000" cy="4763"/>
                </a:xfrm>
                <a:prstGeom prst="line">
                  <a:avLst/>
                </a:prstGeom>
                <a:ln w="0">
                  <a:solidFill>
                    <a:schemeClr val="tx1"/>
                  </a:solidFill>
                  <a:prstDash val="lgDashDot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345" name="344 Conector recto de flecha">
                <a:extLst>
                  <a:ext uri="{FF2B5EF4-FFF2-40B4-BE49-F238E27FC236}">
                    <a16:creationId xmlns:a16="http://schemas.microsoft.com/office/drawing/2014/main" id="{00000000-0008-0000-0500-000059010000}"/>
                  </a:ext>
                </a:extLst>
              </xdr:cNvPr>
              <xdr:cNvCxnSpPr/>
            </xdr:nvCxnSpPr>
            <xdr:spPr>
              <a:xfrm flipV="1">
                <a:off x="8382000" y="1924050"/>
                <a:ext cx="1000125" cy="552453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11</xdr:col>
      <xdr:colOff>109536</xdr:colOff>
      <xdr:row>16</xdr:row>
      <xdr:rowOff>104769</xdr:rowOff>
    </xdr:from>
    <xdr:to>
      <xdr:col>13</xdr:col>
      <xdr:colOff>400048</xdr:colOff>
      <xdr:row>25</xdr:row>
      <xdr:rowOff>42863</xdr:rowOff>
    </xdr:to>
    <xdr:grpSp>
      <xdr:nvGrpSpPr>
        <xdr:cNvPr id="421" name="420 Grupo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GrpSpPr/>
      </xdr:nvGrpSpPr>
      <xdr:grpSpPr>
        <a:xfrm>
          <a:off x="8491536" y="3152769"/>
          <a:ext cx="1814512" cy="1652594"/>
          <a:chOff x="6967536" y="4105269"/>
          <a:chExt cx="1814512" cy="1652594"/>
        </a:xfrm>
      </xdr:grpSpPr>
      <xdr:sp macro="" textlink="">
        <xdr:nvSpPr>
          <xdr:cNvPr id="415" name="414 CuadroTexto">
            <a:extLst>
              <a:ext uri="{FF2B5EF4-FFF2-40B4-BE49-F238E27FC236}">
                <a16:creationId xmlns:a16="http://schemas.microsoft.com/office/drawing/2014/main" id="{00000000-0008-0000-0500-00009F010000}"/>
              </a:ext>
            </a:extLst>
          </xdr:cNvPr>
          <xdr:cNvSpPr txBox="1"/>
        </xdr:nvSpPr>
        <xdr:spPr>
          <a:xfrm>
            <a:off x="6967536" y="4105269"/>
            <a:ext cx="1814512" cy="1652594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Ub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Ib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            Ua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     </a:t>
            </a:r>
            <a:r>
              <a:rPr lang="es-ES" sz="1100" b="1" i="1">
                <a:latin typeface="GreekC" pitchFamily="2" charset="0"/>
                <a:cs typeface="GreekC" pitchFamily="2" charset="0"/>
              </a:rPr>
              <a:t>f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Ic	 Ia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Uc</a:t>
            </a:r>
          </a:p>
        </xdr:txBody>
      </xdr:sp>
      <xdr:grpSp>
        <xdr:nvGrpSpPr>
          <xdr:cNvPr id="420" name="419 Grupo">
            <a:extLst>
              <a:ext uri="{FF2B5EF4-FFF2-40B4-BE49-F238E27FC236}">
                <a16:creationId xmlns:a16="http://schemas.microsoft.com/office/drawing/2014/main" id="{00000000-0008-0000-0500-0000A4010000}"/>
              </a:ext>
            </a:extLst>
          </xdr:cNvPr>
          <xdr:cNvGrpSpPr/>
        </xdr:nvGrpSpPr>
        <xdr:grpSpPr>
          <a:xfrm>
            <a:off x="7431170" y="4246323"/>
            <a:ext cx="949593" cy="1413310"/>
            <a:chOff x="7431170" y="4246323"/>
            <a:chExt cx="949593" cy="1413310"/>
          </a:xfrm>
        </xdr:grpSpPr>
        <xdr:grpSp>
          <xdr:nvGrpSpPr>
            <xdr:cNvPr id="418" name="417 Grupo">
              <a:extLst>
                <a:ext uri="{FF2B5EF4-FFF2-40B4-BE49-F238E27FC236}">
                  <a16:creationId xmlns:a16="http://schemas.microsoft.com/office/drawing/2014/main" id="{00000000-0008-0000-0500-0000A2010000}"/>
                </a:ext>
              </a:extLst>
            </xdr:cNvPr>
            <xdr:cNvGrpSpPr/>
          </xdr:nvGrpSpPr>
          <xdr:grpSpPr>
            <a:xfrm>
              <a:off x="7431170" y="4246323"/>
              <a:ext cx="949593" cy="1413310"/>
              <a:chOff x="7431170" y="4246323"/>
              <a:chExt cx="949593" cy="1413310"/>
            </a:xfrm>
          </xdr:grpSpPr>
          <xdr:grpSp>
            <xdr:nvGrpSpPr>
              <xdr:cNvPr id="363" name="362 Grupo">
                <a:extLst>
                  <a:ext uri="{FF2B5EF4-FFF2-40B4-BE49-F238E27FC236}">
                    <a16:creationId xmlns:a16="http://schemas.microsoft.com/office/drawing/2014/main" id="{00000000-0008-0000-0500-00006B010000}"/>
                  </a:ext>
                </a:extLst>
              </xdr:cNvPr>
              <xdr:cNvGrpSpPr/>
            </xdr:nvGrpSpPr>
            <xdr:grpSpPr>
              <a:xfrm>
                <a:off x="7431170" y="4246323"/>
                <a:ext cx="949593" cy="1413310"/>
                <a:chOff x="7431170" y="4246323"/>
                <a:chExt cx="949593" cy="1413310"/>
              </a:xfrm>
            </xdr:grpSpPr>
            <xdr:cxnSp macro="">
              <xdr:nvCxnSpPr>
                <xdr:cNvPr id="283" name="282 Conector recto de flecha">
                  <a:extLst>
                    <a:ext uri="{FF2B5EF4-FFF2-40B4-BE49-F238E27FC236}">
                      <a16:creationId xmlns:a16="http://schemas.microsoft.com/office/drawing/2014/main" id="{00000000-0008-0000-0500-00001B010000}"/>
                    </a:ext>
                  </a:extLst>
                </xdr:cNvPr>
                <xdr:cNvCxnSpPr/>
              </xdr:nvCxnSpPr>
              <xdr:spPr>
                <a:xfrm flipV="1">
                  <a:off x="7624763" y="4953001"/>
                  <a:ext cx="756000" cy="1"/>
                </a:xfrm>
                <a:prstGeom prst="straightConnector1">
                  <a:avLst/>
                </a:prstGeom>
                <a:ln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61" name="360 Conector recto de flecha">
                  <a:extLst>
                    <a:ext uri="{FF2B5EF4-FFF2-40B4-BE49-F238E27FC236}">
                      <a16:creationId xmlns:a16="http://schemas.microsoft.com/office/drawing/2014/main" id="{00000000-0008-0000-0500-000069010000}"/>
                    </a:ext>
                  </a:extLst>
                </xdr:cNvPr>
                <xdr:cNvCxnSpPr/>
              </xdr:nvCxnSpPr>
              <xdr:spPr>
                <a:xfrm rot="7200000" flipV="1">
                  <a:off x="7057950" y="5281632"/>
                  <a:ext cx="756000" cy="1"/>
                </a:xfrm>
                <a:prstGeom prst="straightConnector1">
                  <a:avLst/>
                </a:prstGeom>
                <a:ln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62" name="361 Conector recto de flecha">
                  <a:extLst>
                    <a:ext uri="{FF2B5EF4-FFF2-40B4-BE49-F238E27FC236}">
                      <a16:creationId xmlns:a16="http://schemas.microsoft.com/office/drawing/2014/main" id="{00000000-0008-0000-0500-00006A010000}"/>
                    </a:ext>
                  </a:extLst>
                </xdr:cNvPr>
                <xdr:cNvCxnSpPr/>
              </xdr:nvCxnSpPr>
              <xdr:spPr>
                <a:xfrm rot="14400000" flipV="1">
                  <a:off x="7053171" y="4624322"/>
                  <a:ext cx="756000" cy="1"/>
                </a:xfrm>
                <a:prstGeom prst="straightConnector1">
                  <a:avLst/>
                </a:prstGeom>
                <a:ln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410" name="409 Grupo">
                <a:extLst>
                  <a:ext uri="{FF2B5EF4-FFF2-40B4-BE49-F238E27FC236}">
                    <a16:creationId xmlns:a16="http://schemas.microsoft.com/office/drawing/2014/main" id="{00000000-0008-0000-0500-00009A010000}"/>
                  </a:ext>
                </a:extLst>
              </xdr:cNvPr>
              <xdr:cNvGrpSpPr/>
            </xdr:nvGrpSpPr>
            <xdr:grpSpPr>
              <a:xfrm rot="1800000">
                <a:off x="7485904" y="4625075"/>
                <a:ext cx="547045" cy="813024"/>
                <a:chOff x="7509719" y="4353584"/>
                <a:chExt cx="547045" cy="813024"/>
              </a:xfrm>
            </xdr:grpSpPr>
            <xdr:cxnSp macro="">
              <xdr:nvCxnSpPr>
                <xdr:cNvPr id="365" name="364 Conector recto de flecha">
                  <a:extLst>
                    <a:ext uri="{FF2B5EF4-FFF2-40B4-BE49-F238E27FC236}">
                      <a16:creationId xmlns:a16="http://schemas.microsoft.com/office/drawing/2014/main" id="{00000000-0008-0000-0500-00006D010000}"/>
                    </a:ext>
                  </a:extLst>
                </xdr:cNvPr>
                <xdr:cNvCxnSpPr/>
              </xdr:nvCxnSpPr>
              <xdr:spPr>
                <a:xfrm flipV="1">
                  <a:off x="7624764" y="4752975"/>
                  <a:ext cx="432000" cy="4763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73" name="372 Conector recto de flecha">
                  <a:extLst>
                    <a:ext uri="{FF2B5EF4-FFF2-40B4-BE49-F238E27FC236}">
                      <a16:creationId xmlns:a16="http://schemas.microsoft.com/office/drawing/2014/main" id="{00000000-0008-0000-0500-000075010000}"/>
                    </a:ext>
                  </a:extLst>
                </xdr:cNvPr>
                <xdr:cNvCxnSpPr/>
              </xdr:nvCxnSpPr>
              <xdr:spPr>
                <a:xfrm rot="-7200000" flipV="1">
                  <a:off x="7296101" y="4567202"/>
                  <a:ext cx="432000" cy="4763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09" name="408 Conector recto de flecha">
                  <a:extLst>
                    <a:ext uri="{FF2B5EF4-FFF2-40B4-BE49-F238E27FC236}">
                      <a16:creationId xmlns:a16="http://schemas.microsoft.com/office/drawing/2014/main" id="{00000000-0008-0000-0500-000099010000}"/>
                    </a:ext>
                  </a:extLst>
                </xdr:cNvPr>
                <xdr:cNvCxnSpPr/>
              </xdr:nvCxnSpPr>
              <xdr:spPr>
                <a:xfrm rot="7200000" flipV="1">
                  <a:off x="7300848" y="4948226"/>
                  <a:ext cx="432000" cy="4763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419" name="418 Forma libre">
              <a:extLst>
                <a:ext uri="{FF2B5EF4-FFF2-40B4-BE49-F238E27FC236}">
                  <a16:creationId xmlns:a16="http://schemas.microsoft.com/office/drawing/2014/main" id="{00000000-0008-0000-0500-0000A3010000}"/>
                </a:ext>
              </a:extLst>
            </xdr:cNvPr>
            <xdr:cNvSpPr/>
          </xdr:nvSpPr>
          <xdr:spPr>
            <a:xfrm>
              <a:off x="8162925" y="4957763"/>
              <a:ext cx="111919" cy="247650"/>
            </a:xfrm>
            <a:custGeom>
              <a:avLst/>
              <a:gdLst>
                <a:gd name="connsiteX0" fmla="*/ 100013 w 111919"/>
                <a:gd name="connsiteY0" fmla="*/ 0 h 247650"/>
                <a:gd name="connsiteX1" fmla="*/ 95250 w 111919"/>
                <a:gd name="connsiteY1" fmla="*/ 142875 h 247650"/>
                <a:gd name="connsiteX2" fmla="*/ 0 w 111919"/>
                <a:gd name="connsiteY2" fmla="*/ 247650 h 2476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11919" h="247650">
                  <a:moveTo>
                    <a:pt x="100013" y="0"/>
                  </a:moveTo>
                  <a:cubicBezTo>
                    <a:pt x="105966" y="50800"/>
                    <a:pt x="111919" y="101600"/>
                    <a:pt x="95250" y="142875"/>
                  </a:cubicBezTo>
                  <a:cubicBezTo>
                    <a:pt x="78581" y="184150"/>
                    <a:pt x="17462" y="232569"/>
                    <a:pt x="0" y="247650"/>
                  </a:cubicBezTo>
                </a:path>
              </a:pathLst>
            </a:custGeom>
            <a:ln w="0">
              <a:solidFill>
                <a:schemeClr val="tx1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es-ES" sz="1100"/>
            </a:p>
          </xdr:txBody>
        </xdr:sp>
      </xdr:grpSp>
    </xdr:grpSp>
    <xdr:clientData/>
  </xdr:twoCellAnchor>
  <xdr:twoCellAnchor>
    <xdr:from>
      <xdr:col>9</xdr:col>
      <xdr:colOff>80963</xdr:colOff>
      <xdr:row>26</xdr:row>
      <xdr:rowOff>128605</xdr:rowOff>
    </xdr:from>
    <xdr:to>
      <xdr:col>14</xdr:col>
      <xdr:colOff>676259</xdr:colOff>
      <xdr:row>38</xdr:row>
      <xdr:rowOff>152528</xdr:rowOff>
    </xdr:to>
    <xdr:grpSp>
      <xdr:nvGrpSpPr>
        <xdr:cNvPr id="573" name="572 Grupo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GrpSpPr/>
      </xdr:nvGrpSpPr>
      <xdr:grpSpPr>
        <a:xfrm>
          <a:off x="6938963" y="5081605"/>
          <a:ext cx="4405296" cy="2309923"/>
          <a:chOff x="5414963" y="5843605"/>
          <a:chExt cx="4405296" cy="2309923"/>
        </a:xfrm>
      </xdr:grpSpPr>
      <xdr:grpSp>
        <xdr:nvGrpSpPr>
          <xdr:cNvPr id="572" name="571 Grupo">
            <a:extLst>
              <a:ext uri="{FF2B5EF4-FFF2-40B4-BE49-F238E27FC236}">
                <a16:creationId xmlns:a16="http://schemas.microsoft.com/office/drawing/2014/main" id="{00000000-0008-0000-0500-00003C020000}"/>
              </a:ext>
            </a:extLst>
          </xdr:cNvPr>
          <xdr:cNvGrpSpPr/>
        </xdr:nvGrpSpPr>
        <xdr:grpSpPr>
          <a:xfrm>
            <a:off x="5414963" y="5991219"/>
            <a:ext cx="1638300" cy="1404938"/>
            <a:chOff x="5414963" y="5991219"/>
            <a:chExt cx="1638300" cy="1404938"/>
          </a:xfrm>
        </xdr:grpSpPr>
        <xdr:sp macro="" textlink="">
          <xdr:nvSpPr>
            <xdr:cNvPr id="571" name="570 CuadroTexto">
              <a:extLst>
                <a:ext uri="{FF2B5EF4-FFF2-40B4-BE49-F238E27FC236}">
                  <a16:creationId xmlns:a16="http://schemas.microsoft.com/office/drawing/2014/main" id="{00000000-0008-0000-0500-00003B020000}"/>
                </a:ext>
              </a:extLst>
            </xdr:cNvPr>
            <xdr:cNvSpPr txBox="1"/>
          </xdr:nvSpPr>
          <xdr:spPr>
            <a:xfrm>
              <a:off x="5414963" y="5991219"/>
              <a:ext cx="1638300" cy="1404938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Ub</a:t>
              </a: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                N</a:t>
              </a:r>
            </a:p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	         Ua</a:t>
              </a: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Uc</a:t>
              </a:r>
            </a:p>
          </xdr:txBody>
        </xdr:sp>
        <xdr:grpSp>
          <xdr:nvGrpSpPr>
            <xdr:cNvPr id="570" name="569 Grupo">
              <a:extLst>
                <a:ext uri="{FF2B5EF4-FFF2-40B4-BE49-F238E27FC236}">
                  <a16:creationId xmlns:a16="http://schemas.microsoft.com/office/drawing/2014/main" id="{00000000-0008-0000-0500-00003A020000}"/>
                </a:ext>
              </a:extLst>
            </xdr:cNvPr>
            <xdr:cNvGrpSpPr/>
          </xdr:nvGrpSpPr>
          <xdr:grpSpPr>
            <a:xfrm rot="5400000">
              <a:off x="5757805" y="6293645"/>
              <a:ext cx="1071562" cy="769143"/>
              <a:chOff x="5426776" y="6467494"/>
              <a:chExt cx="1071562" cy="769143"/>
            </a:xfrm>
          </xdr:grpSpPr>
          <xdr:grpSp>
            <xdr:nvGrpSpPr>
              <xdr:cNvPr id="524" name="523 Grupo">
                <a:extLst>
                  <a:ext uri="{FF2B5EF4-FFF2-40B4-BE49-F238E27FC236}">
                    <a16:creationId xmlns:a16="http://schemas.microsoft.com/office/drawing/2014/main" id="{00000000-0008-0000-0500-00000C020000}"/>
                  </a:ext>
                </a:extLst>
              </xdr:cNvPr>
              <xdr:cNvGrpSpPr/>
            </xdr:nvGrpSpPr>
            <xdr:grpSpPr>
              <a:xfrm>
                <a:off x="5905407" y="6467494"/>
                <a:ext cx="95250" cy="576262"/>
                <a:chOff x="8334282" y="5724544"/>
                <a:chExt cx="95250" cy="576262"/>
              </a:xfrm>
            </xdr:grpSpPr>
            <xdr:cxnSp macro="">
              <xdr:nvCxnSpPr>
                <xdr:cNvPr id="522" name="521 Conector recto">
                  <a:extLst>
                    <a:ext uri="{FF2B5EF4-FFF2-40B4-BE49-F238E27FC236}">
                      <a16:creationId xmlns:a16="http://schemas.microsoft.com/office/drawing/2014/main" id="{00000000-0008-0000-0500-00000A020000}"/>
                    </a:ext>
                  </a:extLst>
                </xdr:cNvPr>
                <xdr:cNvCxnSpPr/>
              </xdr:nvCxnSpPr>
              <xdr:spPr>
                <a:xfrm flipH="1">
                  <a:off x="8381907" y="5724544"/>
                  <a:ext cx="2" cy="576262"/>
                </a:xfrm>
                <a:prstGeom prst="line">
                  <a:avLst/>
                </a:prstGeom>
                <a:ln w="0">
                  <a:solidFill>
                    <a:schemeClr val="tx1"/>
                  </a:solidFill>
                  <a:headEnd type="oval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23" name="522 Rectángulo redondeado">
                  <a:extLst>
                    <a:ext uri="{FF2B5EF4-FFF2-40B4-BE49-F238E27FC236}">
                      <a16:creationId xmlns:a16="http://schemas.microsoft.com/office/drawing/2014/main" id="{00000000-0008-0000-0500-00000B020000}"/>
                    </a:ext>
                  </a:extLst>
                </xdr:cNvPr>
                <xdr:cNvSpPr/>
              </xdr:nvSpPr>
              <xdr:spPr>
                <a:xfrm>
                  <a:off x="8334282" y="5881706"/>
                  <a:ext cx="95250" cy="271463"/>
                </a:xfrm>
                <a:prstGeom prst="roundRect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531" name="530 Grupo">
                <a:extLst>
                  <a:ext uri="{FF2B5EF4-FFF2-40B4-BE49-F238E27FC236}">
                    <a16:creationId xmlns:a16="http://schemas.microsoft.com/office/drawing/2014/main" id="{00000000-0008-0000-0500-000013020000}"/>
                  </a:ext>
                </a:extLst>
              </xdr:cNvPr>
              <xdr:cNvGrpSpPr/>
            </xdr:nvGrpSpPr>
            <xdr:grpSpPr>
              <a:xfrm rot="7200000">
                <a:off x="6162582" y="6900881"/>
                <a:ext cx="95250" cy="576262"/>
                <a:chOff x="8334282" y="5719781"/>
                <a:chExt cx="95250" cy="576262"/>
              </a:xfrm>
            </xdr:grpSpPr>
            <xdr:cxnSp macro="">
              <xdr:nvCxnSpPr>
                <xdr:cNvPr id="532" name="531 Conector recto">
                  <a:extLst>
                    <a:ext uri="{FF2B5EF4-FFF2-40B4-BE49-F238E27FC236}">
                      <a16:creationId xmlns:a16="http://schemas.microsoft.com/office/drawing/2014/main" id="{00000000-0008-0000-0500-000014020000}"/>
                    </a:ext>
                  </a:extLst>
                </xdr:cNvPr>
                <xdr:cNvCxnSpPr/>
              </xdr:nvCxnSpPr>
              <xdr:spPr>
                <a:xfrm flipH="1">
                  <a:off x="8381907" y="5719781"/>
                  <a:ext cx="2" cy="576262"/>
                </a:xfrm>
                <a:prstGeom prst="line">
                  <a:avLst/>
                </a:prstGeom>
                <a:ln w="0">
                  <a:solidFill>
                    <a:schemeClr val="tx1"/>
                  </a:solidFill>
                  <a:headEnd type="oval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33" name="532 Rectángulo redondeado">
                  <a:extLst>
                    <a:ext uri="{FF2B5EF4-FFF2-40B4-BE49-F238E27FC236}">
                      <a16:creationId xmlns:a16="http://schemas.microsoft.com/office/drawing/2014/main" id="{00000000-0008-0000-0500-000015020000}"/>
                    </a:ext>
                  </a:extLst>
                </xdr:cNvPr>
                <xdr:cNvSpPr/>
              </xdr:nvSpPr>
              <xdr:spPr>
                <a:xfrm>
                  <a:off x="8334282" y="5881706"/>
                  <a:ext cx="95250" cy="271463"/>
                </a:xfrm>
                <a:prstGeom prst="roundRect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  <xdr:grpSp>
            <xdr:nvGrpSpPr>
              <xdr:cNvPr id="534" name="533 Grupo">
                <a:extLst>
                  <a:ext uri="{FF2B5EF4-FFF2-40B4-BE49-F238E27FC236}">
                    <a16:creationId xmlns:a16="http://schemas.microsoft.com/office/drawing/2014/main" id="{00000000-0008-0000-0500-000016020000}"/>
                  </a:ext>
                </a:extLst>
              </xdr:cNvPr>
              <xdr:cNvGrpSpPr/>
            </xdr:nvGrpSpPr>
            <xdr:grpSpPr>
              <a:xfrm rot="14400000">
                <a:off x="5667282" y="6900881"/>
                <a:ext cx="95250" cy="576262"/>
                <a:chOff x="8334282" y="5719781"/>
                <a:chExt cx="95250" cy="576262"/>
              </a:xfrm>
            </xdr:grpSpPr>
            <xdr:cxnSp macro="">
              <xdr:nvCxnSpPr>
                <xdr:cNvPr id="535" name="534 Conector recto">
                  <a:extLst>
                    <a:ext uri="{FF2B5EF4-FFF2-40B4-BE49-F238E27FC236}">
                      <a16:creationId xmlns:a16="http://schemas.microsoft.com/office/drawing/2014/main" id="{00000000-0008-0000-0500-000017020000}"/>
                    </a:ext>
                  </a:extLst>
                </xdr:cNvPr>
                <xdr:cNvCxnSpPr/>
              </xdr:nvCxnSpPr>
              <xdr:spPr>
                <a:xfrm flipH="1">
                  <a:off x="8381907" y="5719781"/>
                  <a:ext cx="2" cy="576262"/>
                </a:xfrm>
                <a:prstGeom prst="line">
                  <a:avLst/>
                </a:prstGeom>
                <a:ln w="0">
                  <a:solidFill>
                    <a:schemeClr val="tx1"/>
                  </a:solidFill>
                  <a:headEnd type="oval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36" name="535 Rectángulo redondeado">
                  <a:extLst>
                    <a:ext uri="{FF2B5EF4-FFF2-40B4-BE49-F238E27FC236}">
                      <a16:creationId xmlns:a16="http://schemas.microsoft.com/office/drawing/2014/main" id="{00000000-0008-0000-0500-000018020000}"/>
                    </a:ext>
                  </a:extLst>
                </xdr:cNvPr>
                <xdr:cNvSpPr/>
              </xdr:nvSpPr>
              <xdr:spPr>
                <a:xfrm>
                  <a:off x="8334282" y="5881706"/>
                  <a:ext cx="95250" cy="271463"/>
                </a:xfrm>
                <a:prstGeom prst="roundRect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</xdr:grpSp>
      <xdr:grpSp>
        <xdr:nvGrpSpPr>
          <xdr:cNvPr id="569" name="568 Grupo">
            <a:extLst>
              <a:ext uri="{FF2B5EF4-FFF2-40B4-BE49-F238E27FC236}">
                <a16:creationId xmlns:a16="http://schemas.microsoft.com/office/drawing/2014/main" id="{00000000-0008-0000-0500-000039020000}"/>
              </a:ext>
            </a:extLst>
          </xdr:cNvPr>
          <xdr:cNvGrpSpPr/>
        </xdr:nvGrpSpPr>
        <xdr:grpSpPr>
          <a:xfrm>
            <a:off x="7177054" y="5843605"/>
            <a:ext cx="2643205" cy="2309923"/>
            <a:chOff x="7172291" y="5843605"/>
            <a:chExt cx="2643205" cy="2309923"/>
          </a:xfrm>
        </xdr:grpSpPr>
        <xdr:grpSp>
          <xdr:nvGrpSpPr>
            <xdr:cNvPr id="477" name="476 Grupo">
              <a:extLst>
                <a:ext uri="{FF2B5EF4-FFF2-40B4-BE49-F238E27FC236}">
                  <a16:creationId xmlns:a16="http://schemas.microsoft.com/office/drawing/2014/main" id="{00000000-0008-0000-0500-0000DD010000}"/>
                </a:ext>
              </a:extLst>
            </xdr:cNvPr>
            <xdr:cNvGrpSpPr/>
          </xdr:nvGrpSpPr>
          <xdr:grpSpPr>
            <a:xfrm>
              <a:off x="7172323" y="5843605"/>
              <a:ext cx="2643173" cy="790558"/>
              <a:chOff x="8086723" y="5843605"/>
              <a:chExt cx="2643173" cy="790558"/>
            </a:xfrm>
          </xdr:grpSpPr>
          <xdr:sp macro="" textlink="">
            <xdr:nvSpPr>
              <xdr:cNvPr id="471" name="470 CuadroTexto">
                <a:extLst>
                  <a:ext uri="{FF2B5EF4-FFF2-40B4-BE49-F238E27FC236}">
                    <a16:creationId xmlns:a16="http://schemas.microsoft.com/office/drawing/2014/main" id="{00000000-0008-0000-0500-0000D7010000}"/>
                  </a:ext>
                </a:extLst>
              </xdr:cNvPr>
              <xdr:cNvSpPr txBox="1"/>
            </xdr:nvSpPr>
            <xdr:spPr>
              <a:xfrm>
                <a:off x="8086723" y="5843605"/>
                <a:ext cx="2362201" cy="790558"/>
              </a:xfrm>
              <a:prstGeom prst="rect">
                <a:avLst/>
              </a:prstGeom>
              <a:solidFill>
                <a:schemeClr val="lt1">
                  <a:alpha val="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  Ua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	                               Ia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Na</a:t>
                </a:r>
              </a:p>
            </xdr:txBody>
          </xdr:sp>
          <xdr:grpSp>
            <xdr:nvGrpSpPr>
              <xdr:cNvPr id="476" name="475 Grupo">
                <a:extLst>
                  <a:ext uri="{FF2B5EF4-FFF2-40B4-BE49-F238E27FC236}">
                    <a16:creationId xmlns:a16="http://schemas.microsoft.com/office/drawing/2014/main" id="{00000000-0008-0000-0500-0000DC010000}"/>
                  </a:ext>
                </a:extLst>
              </xdr:cNvPr>
              <xdr:cNvGrpSpPr/>
            </xdr:nvGrpSpPr>
            <xdr:grpSpPr>
              <a:xfrm>
                <a:off x="8334298" y="5900737"/>
                <a:ext cx="2395598" cy="585833"/>
                <a:chOff x="8334298" y="5900737"/>
                <a:chExt cx="2395598" cy="585833"/>
              </a:xfrm>
            </xdr:grpSpPr>
            <xdr:grpSp>
              <xdr:nvGrpSpPr>
                <xdr:cNvPr id="470" name="469 Grupo">
                  <a:extLst>
                    <a:ext uri="{FF2B5EF4-FFF2-40B4-BE49-F238E27FC236}">
                      <a16:creationId xmlns:a16="http://schemas.microsoft.com/office/drawing/2014/main" id="{00000000-0008-0000-0500-0000D6010000}"/>
                    </a:ext>
                  </a:extLst>
                </xdr:cNvPr>
                <xdr:cNvGrpSpPr/>
              </xdr:nvGrpSpPr>
              <xdr:grpSpPr>
                <a:xfrm>
                  <a:off x="8334298" y="5900737"/>
                  <a:ext cx="2395598" cy="585833"/>
                  <a:chOff x="8334298" y="5895974"/>
                  <a:chExt cx="2395598" cy="585833"/>
                </a:xfrm>
              </xdr:grpSpPr>
              <xdr:grpSp>
                <xdr:nvGrpSpPr>
                  <xdr:cNvPr id="369" name="368 Grupo">
                    <a:extLst>
                      <a:ext uri="{FF2B5EF4-FFF2-40B4-BE49-F238E27FC236}">
                        <a16:creationId xmlns:a16="http://schemas.microsoft.com/office/drawing/2014/main" id="{00000000-0008-0000-0500-000071010000}"/>
                      </a:ext>
                    </a:extLst>
                  </xdr:cNvPr>
                  <xdr:cNvGrpSpPr/>
                </xdr:nvGrpSpPr>
                <xdr:grpSpPr>
                  <a:xfrm>
                    <a:off x="8334298" y="5905501"/>
                    <a:ext cx="95250" cy="576262"/>
                    <a:chOff x="9101140" y="5905501"/>
                    <a:chExt cx="95250" cy="576262"/>
                  </a:xfrm>
                </xdr:grpSpPr>
                <xdr:cxnSp macro="">
                  <xdr:nvCxnSpPr>
                    <xdr:cNvPr id="366" name="365 Conector recto">
                      <a:extLst>
                        <a:ext uri="{FF2B5EF4-FFF2-40B4-BE49-F238E27FC236}">
                          <a16:creationId xmlns:a16="http://schemas.microsoft.com/office/drawing/2014/main" id="{00000000-0008-0000-0500-00006E01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9148763" y="5905501"/>
                      <a:ext cx="2" cy="576262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headEnd type="oval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368" name="367 Rectángulo redondeado">
                      <a:extLst>
                        <a:ext uri="{FF2B5EF4-FFF2-40B4-BE49-F238E27FC236}">
                          <a16:creationId xmlns:a16="http://schemas.microsoft.com/office/drawing/2014/main" id="{00000000-0008-0000-0500-000070010000}"/>
                        </a:ext>
                      </a:extLst>
                    </xdr:cNvPr>
                    <xdr:cNvSpPr/>
                  </xdr:nvSpPr>
                  <xdr:spPr>
                    <a:xfrm>
                      <a:off x="9101140" y="6053133"/>
                      <a:ext cx="95250" cy="271463"/>
                    </a:xfrm>
                    <a:prstGeom prst="roundRect">
                      <a:avLst/>
                    </a:prstGeom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  <xdr:grpSp>
                <xdr:nvGrpSpPr>
                  <xdr:cNvPr id="450" name="449 Grupo">
                    <a:extLst>
                      <a:ext uri="{FF2B5EF4-FFF2-40B4-BE49-F238E27FC236}">
                        <a16:creationId xmlns:a16="http://schemas.microsoft.com/office/drawing/2014/main" id="{00000000-0008-0000-0500-0000C2010000}"/>
                      </a:ext>
                    </a:extLst>
                  </xdr:cNvPr>
                  <xdr:cNvGrpSpPr/>
                </xdr:nvGrpSpPr>
                <xdr:grpSpPr>
                  <a:xfrm>
                    <a:off x="8386746" y="5895974"/>
                    <a:ext cx="2343150" cy="585833"/>
                    <a:chOff x="8386746" y="5895974"/>
                    <a:chExt cx="2343150" cy="585833"/>
                  </a:xfrm>
                </xdr:grpSpPr>
                <xdr:cxnSp macro="">
                  <xdr:nvCxnSpPr>
                    <xdr:cNvPr id="435" name="434 Conector recto">
                      <a:extLst>
                        <a:ext uri="{FF2B5EF4-FFF2-40B4-BE49-F238E27FC236}">
                          <a16:creationId xmlns:a16="http://schemas.microsoft.com/office/drawing/2014/main" id="{00000000-0008-0000-0500-0000B3010000}"/>
                        </a:ext>
                      </a:extLst>
                    </xdr:cNvPr>
                    <xdr:cNvCxnSpPr/>
                  </xdr:nvCxnSpPr>
                  <xdr:spPr>
                    <a:xfrm>
                      <a:off x="8386762" y="589597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437" name="436 Conector recto">
                      <a:extLst>
                        <a:ext uri="{FF2B5EF4-FFF2-40B4-BE49-F238E27FC236}">
                          <a16:creationId xmlns:a16="http://schemas.microsoft.com/office/drawing/2014/main" id="{00000000-0008-0000-0500-0000B5010000}"/>
                        </a:ext>
                      </a:extLst>
                    </xdr:cNvPr>
                    <xdr:cNvCxnSpPr/>
                  </xdr:nvCxnSpPr>
                  <xdr:spPr>
                    <a:xfrm>
                      <a:off x="8386746" y="647704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449" name="448 Grupo">
                      <a:extLst>
                        <a:ext uri="{FF2B5EF4-FFF2-40B4-BE49-F238E27FC236}">
                          <a16:creationId xmlns:a16="http://schemas.microsoft.com/office/drawing/2014/main" id="{00000000-0008-0000-0500-0000C1010000}"/>
                        </a:ext>
                      </a:extLst>
                    </xdr:cNvPr>
                    <xdr:cNvGrpSpPr/>
                  </xdr:nvGrpSpPr>
                  <xdr:grpSpPr>
                    <a:xfrm>
                      <a:off x="10610834" y="5905502"/>
                      <a:ext cx="119062" cy="571498"/>
                      <a:chOff x="10610834" y="5905502"/>
                      <a:chExt cx="119062" cy="571498"/>
                    </a:xfrm>
                  </xdr:grpSpPr>
                  <xdr:cxnSp macro="">
                    <xdr:nvCxnSpPr>
                      <xdr:cNvPr id="444" name="443 Conector recto">
                        <a:extLst>
                          <a:ext uri="{FF2B5EF4-FFF2-40B4-BE49-F238E27FC236}">
                            <a16:creationId xmlns:a16="http://schemas.microsoft.com/office/drawing/2014/main" id="{00000000-0008-0000-0500-0000BC01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10668000" y="5905502"/>
                        <a:ext cx="2" cy="571498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oval"/>
                        <a:tailEnd type="oval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448" name="447 Rectángulo redondeado">
                        <a:extLst>
                          <a:ext uri="{FF2B5EF4-FFF2-40B4-BE49-F238E27FC236}">
                            <a16:creationId xmlns:a16="http://schemas.microsoft.com/office/drawing/2014/main" id="{00000000-0008-0000-0500-0000C001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0610834" y="6086459"/>
                        <a:ext cx="119062" cy="204787"/>
                      </a:xfrm>
                      <a:prstGeom prst="roundRect">
                        <a:avLst/>
                      </a:prstGeom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</xdr:grpSp>
              <xdr:grpSp>
                <xdr:nvGrpSpPr>
                  <xdr:cNvPr id="469" name="468 Grupo">
                    <a:extLst>
                      <a:ext uri="{FF2B5EF4-FFF2-40B4-BE49-F238E27FC236}">
                        <a16:creationId xmlns:a16="http://schemas.microsoft.com/office/drawing/2014/main" id="{00000000-0008-0000-0500-0000D5010000}"/>
                      </a:ext>
                    </a:extLst>
                  </xdr:cNvPr>
                  <xdr:cNvGrpSpPr/>
                </xdr:nvGrpSpPr>
                <xdr:grpSpPr>
                  <a:xfrm>
                    <a:off x="8500995" y="5986395"/>
                    <a:ext cx="1406634" cy="428705"/>
                    <a:chOff x="8500995" y="5986395"/>
                    <a:chExt cx="1406634" cy="428705"/>
                  </a:xfrm>
                </xdr:grpSpPr>
                <xdr:grpSp>
                  <xdr:nvGrpSpPr>
                    <xdr:cNvPr id="467" name="466 Grupo">
                      <a:extLst>
                        <a:ext uri="{FF2B5EF4-FFF2-40B4-BE49-F238E27FC236}">
                          <a16:creationId xmlns:a16="http://schemas.microsoft.com/office/drawing/2014/main" id="{00000000-0008-0000-0500-0000D3010000}"/>
                        </a:ext>
                      </a:extLst>
                    </xdr:cNvPr>
                    <xdr:cNvGrpSpPr/>
                  </xdr:nvGrpSpPr>
                  <xdr:grpSpPr>
                    <a:xfrm>
                      <a:off x="8615307" y="5986395"/>
                      <a:ext cx="1292322" cy="428705"/>
                      <a:chOff x="8615307" y="5986395"/>
                      <a:chExt cx="1292322" cy="428705"/>
                    </a:xfrm>
                  </xdr:grpSpPr>
                  <xdr:grpSp>
                    <xdr:nvGrpSpPr>
                      <xdr:cNvPr id="463" name="462 Grupo">
                        <a:extLst>
                          <a:ext uri="{FF2B5EF4-FFF2-40B4-BE49-F238E27FC236}">
                            <a16:creationId xmlns:a16="http://schemas.microsoft.com/office/drawing/2014/main" id="{00000000-0008-0000-0500-0000CF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158157" y="5986395"/>
                        <a:ext cx="749472" cy="423951"/>
                        <a:chOff x="9158157" y="5986395"/>
                        <a:chExt cx="749472" cy="423951"/>
                      </a:xfrm>
                    </xdr:grpSpPr>
                    <xdr:cxnSp macro="">
                      <xdr:nvCxnSpPr>
                        <xdr:cNvPr id="461" name="460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CD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799599" y="5878425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tailEnd type="triangl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62" name="461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CE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266127" y="6302316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headEnd type="triangl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466" name="465 Conector recto de flecha">
                        <a:extLst>
                          <a:ext uri="{FF2B5EF4-FFF2-40B4-BE49-F238E27FC236}">
                            <a16:creationId xmlns:a16="http://schemas.microsoft.com/office/drawing/2014/main" id="{00000000-0008-0000-0500-0000D2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15307" y="6019813"/>
                        <a:ext cx="4763" cy="395287"/>
                      </a:xfrm>
                      <a:prstGeom prst="straightConnector1">
                        <a:avLst/>
                      </a:prstGeom>
                      <a:ln>
                        <a:headEnd type="arrow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468" name="467 Conector recto de flecha">
                      <a:extLst>
                        <a:ext uri="{FF2B5EF4-FFF2-40B4-BE49-F238E27FC236}">
                          <a16:creationId xmlns:a16="http://schemas.microsoft.com/office/drawing/2014/main" id="{00000000-0008-0000-0500-0000D4010000}"/>
                        </a:ext>
                      </a:extLst>
                    </xdr:cNvPr>
                    <xdr:cNvCxnSpPr/>
                  </xdr:nvCxnSpPr>
                  <xdr:spPr>
                    <a:xfrm>
                      <a:off x="8500995" y="6086418"/>
                      <a:ext cx="60" cy="216000"/>
                    </a:xfrm>
                    <a:prstGeom prst="straightConnector1">
                      <a:avLst/>
                    </a:prstGeom>
                    <a:ln>
                      <a:solidFill>
                        <a:srgbClr val="FF0000"/>
                      </a:solidFill>
                      <a:headEnd type="triangl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475" name="474 Forma libre">
                  <a:extLst>
                    <a:ext uri="{FF2B5EF4-FFF2-40B4-BE49-F238E27FC236}">
                      <a16:creationId xmlns:a16="http://schemas.microsoft.com/office/drawing/2014/main" id="{00000000-0008-0000-0500-0000DB010000}"/>
                    </a:ext>
                  </a:extLst>
                </xdr:cNvPr>
                <xdr:cNvSpPr/>
              </xdr:nvSpPr>
              <xdr:spPr>
                <a:xfrm>
                  <a:off x="10110891" y="5962737"/>
                  <a:ext cx="280988" cy="421481"/>
                </a:xfrm>
                <a:custGeom>
                  <a:avLst/>
                  <a:gdLst>
                    <a:gd name="connsiteX0" fmla="*/ 23813 w 1689894"/>
                    <a:gd name="connsiteY0" fmla="*/ 32544 h 630238"/>
                    <a:gd name="connsiteX1" fmla="*/ 785813 w 1689894"/>
                    <a:gd name="connsiteY1" fmla="*/ 32544 h 630238"/>
                    <a:gd name="connsiteX2" fmla="*/ 1552575 w 1689894"/>
                    <a:gd name="connsiteY2" fmla="*/ 227807 h 630238"/>
                    <a:gd name="connsiteX3" fmla="*/ 1562100 w 1689894"/>
                    <a:gd name="connsiteY3" fmla="*/ 418307 h 630238"/>
                    <a:gd name="connsiteX4" fmla="*/ 785813 w 1689894"/>
                    <a:gd name="connsiteY4" fmla="*/ 599282 h 630238"/>
                    <a:gd name="connsiteX5" fmla="*/ 0 w 1689894"/>
                    <a:gd name="connsiteY5" fmla="*/ 604044 h 63023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</a:cxnLst>
                  <a:rect l="l" t="t" r="r" b="b"/>
                  <a:pathLst>
                    <a:path w="1689894" h="630238">
                      <a:moveTo>
                        <a:pt x="23813" y="32544"/>
                      </a:moveTo>
                      <a:cubicBezTo>
                        <a:pt x="277416" y="16272"/>
                        <a:pt x="531019" y="0"/>
                        <a:pt x="785813" y="32544"/>
                      </a:cubicBezTo>
                      <a:cubicBezTo>
                        <a:pt x="1040607" y="65088"/>
                        <a:pt x="1423194" y="163513"/>
                        <a:pt x="1552575" y="227807"/>
                      </a:cubicBezTo>
                      <a:cubicBezTo>
                        <a:pt x="1681956" y="292101"/>
                        <a:pt x="1689894" y="356395"/>
                        <a:pt x="1562100" y="418307"/>
                      </a:cubicBezTo>
                      <a:cubicBezTo>
                        <a:pt x="1434306" y="480219"/>
                        <a:pt x="1046163" y="568326"/>
                        <a:pt x="785813" y="599282"/>
                      </a:cubicBezTo>
                      <a:cubicBezTo>
                        <a:pt x="525463" y="630238"/>
                        <a:pt x="0" y="604044"/>
                        <a:pt x="0" y="604044"/>
                      </a:cubicBezTo>
                    </a:path>
                  </a:pathLst>
                </a:cu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  <xdr:grpSp>
          <xdr:nvGrpSpPr>
            <xdr:cNvPr id="359" name="358 Grupo">
              <a:extLst>
                <a:ext uri="{FF2B5EF4-FFF2-40B4-BE49-F238E27FC236}">
                  <a16:creationId xmlns:a16="http://schemas.microsoft.com/office/drawing/2014/main" id="{00000000-0008-0000-0500-000067010000}"/>
                </a:ext>
              </a:extLst>
            </xdr:cNvPr>
            <xdr:cNvGrpSpPr/>
          </xdr:nvGrpSpPr>
          <xdr:grpSpPr>
            <a:xfrm>
              <a:off x="7172307" y="6600906"/>
              <a:ext cx="2643173" cy="790558"/>
              <a:chOff x="8086723" y="5843605"/>
              <a:chExt cx="2643173" cy="790558"/>
            </a:xfrm>
          </xdr:grpSpPr>
          <xdr:sp macro="" textlink="">
            <xdr:nvSpPr>
              <xdr:cNvPr id="364" name="363 CuadroTexto">
                <a:extLst>
                  <a:ext uri="{FF2B5EF4-FFF2-40B4-BE49-F238E27FC236}">
                    <a16:creationId xmlns:a16="http://schemas.microsoft.com/office/drawing/2014/main" id="{00000000-0008-0000-0500-00006C010000}"/>
                  </a:ext>
                </a:extLst>
              </xdr:cNvPr>
              <xdr:cNvSpPr txBox="1"/>
            </xdr:nvSpPr>
            <xdr:spPr>
              <a:xfrm>
                <a:off x="8086723" y="5843605"/>
                <a:ext cx="2362201" cy="790558"/>
              </a:xfrm>
              <a:prstGeom prst="rect">
                <a:avLst/>
              </a:prstGeom>
              <a:solidFill>
                <a:schemeClr val="lt1">
                  <a:alpha val="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  Ub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	                               Ib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Nb</a:t>
                </a:r>
              </a:p>
            </xdr:txBody>
          </xdr:sp>
          <xdr:grpSp>
            <xdr:nvGrpSpPr>
              <xdr:cNvPr id="367" name="475 Grupo">
                <a:extLst>
                  <a:ext uri="{FF2B5EF4-FFF2-40B4-BE49-F238E27FC236}">
                    <a16:creationId xmlns:a16="http://schemas.microsoft.com/office/drawing/2014/main" id="{00000000-0008-0000-0500-00006F010000}"/>
                  </a:ext>
                </a:extLst>
              </xdr:cNvPr>
              <xdr:cNvGrpSpPr/>
            </xdr:nvGrpSpPr>
            <xdr:grpSpPr>
              <a:xfrm>
                <a:off x="8334298" y="5900737"/>
                <a:ext cx="2395598" cy="585833"/>
                <a:chOff x="8334298" y="5900737"/>
                <a:chExt cx="2395598" cy="585833"/>
              </a:xfrm>
            </xdr:grpSpPr>
            <xdr:grpSp>
              <xdr:nvGrpSpPr>
                <xdr:cNvPr id="370" name="469 Grupo">
                  <a:extLst>
                    <a:ext uri="{FF2B5EF4-FFF2-40B4-BE49-F238E27FC236}">
                      <a16:creationId xmlns:a16="http://schemas.microsoft.com/office/drawing/2014/main" id="{00000000-0008-0000-0500-000072010000}"/>
                    </a:ext>
                  </a:extLst>
                </xdr:cNvPr>
                <xdr:cNvGrpSpPr/>
              </xdr:nvGrpSpPr>
              <xdr:grpSpPr>
                <a:xfrm>
                  <a:off x="8334298" y="5900737"/>
                  <a:ext cx="2395598" cy="585833"/>
                  <a:chOff x="8334298" y="5895974"/>
                  <a:chExt cx="2395598" cy="585833"/>
                </a:xfrm>
              </xdr:grpSpPr>
              <xdr:grpSp>
                <xdr:nvGrpSpPr>
                  <xdr:cNvPr id="372" name="368 Grupo">
                    <a:extLst>
                      <a:ext uri="{FF2B5EF4-FFF2-40B4-BE49-F238E27FC236}">
                        <a16:creationId xmlns:a16="http://schemas.microsoft.com/office/drawing/2014/main" id="{00000000-0008-0000-0500-000074010000}"/>
                      </a:ext>
                    </a:extLst>
                  </xdr:cNvPr>
                  <xdr:cNvGrpSpPr/>
                </xdr:nvGrpSpPr>
                <xdr:grpSpPr>
                  <a:xfrm>
                    <a:off x="8334298" y="5905501"/>
                    <a:ext cx="95250" cy="576262"/>
                    <a:chOff x="9101140" y="5905501"/>
                    <a:chExt cx="95250" cy="576262"/>
                  </a:xfrm>
                </xdr:grpSpPr>
                <xdr:cxnSp macro="">
                  <xdr:nvCxnSpPr>
                    <xdr:cNvPr id="432" name="431 Conector recto">
                      <a:extLst>
                        <a:ext uri="{FF2B5EF4-FFF2-40B4-BE49-F238E27FC236}">
                          <a16:creationId xmlns:a16="http://schemas.microsoft.com/office/drawing/2014/main" id="{00000000-0008-0000-0500-0000B001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9148763" y="5905501"/>
                      <a:ext cx="2" cy="576262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headEnd type="oval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433" name="432 Rectángulo redondeado">
                      <a:extLst>
                        <a:ext uri="{FF2B5EF4-FFF2-40B4-BE49-F238E27FC236}">
                          <a16:creationId xmlns:a16="http://schemas.microsoft.com/office/drawing/2014/main" id="{00000000-0008-0000-0500-0000B1010000}"/>
                        </a:ext>
                      </a:extLst>
                    </xdr:cNvPr>
                    <xdr:cNvSpPr/>
                  </xdr:nvSpPr>
                  <xdr:spPr>
                    <a:xfrm>
                      <a:off x="9101140" y="6053133"/>
                      <a:ext cx="95250" cy="271463"/>
                    </a:xfrm>
                    <a:prstGeom prst="roundRect">
                      <a:avLst/>
                    </a:prstGeom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  <xdr:grpSp>
                <xdr:nvGrpSpPr>
                  <xdr:cNvPr id="412" name="449 Grupo">
                    <a:extLst>
                      <a:ext uri="{FF2B5EF4-FFF2-40B4-BE49-F238E27FC236}">
                        <a16:creationId xmlns:a16="http://schemas.microsoft.com/office/drawing/2014/main" id="{00000000-0008-0000-0500-00009C010000}"/>
                      </a:ext>
                    </a:extLst>
                  </xdr:cNvPr>
                  <xdr:cNvGrpSpPr/>
                </xdr:nvGrpSpPr>
                <xdr:grpSpPr>
                  <a:xfrm>
                    <a:off x="8386746" y="5895974"/>
                    <a:ext cx="2343150" cy="585833"/>
                    <a:chOff x="8386746" y="5895974"/>
                    <a:chExt cx="2343150" cy="585833"/>
                  </a:xfrm>
                </xdr:grpSpPr>
                <xdr:cxnSp macro="">
                  <xdr:nvCxnSpPr>
                    <xdr:cNvPr id="427" name="426 Conector recto">
                      <a:extLst>
                        <a:ext uri="{FF2B5EF4-FFF2-40B4-BE49-F238E27FC236}">
                          <a16:creationId xmlns:a16="http://schemas.microsoft.com/office/drawing/2014/main" id="{00000000-0008-0000-0500-0000AB010000}"/>
                        </a:ext>
                      </a:extLst>
                    </xdr:cNvPr>
                    <xdr:cNvCxnSpPr/>
                  </xdr:nvCxnSpPr>
                  <xdr:spPr>
                    <a:xfrm>
                      <a:off x="8386762" y="589597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428" name="427 Conector recto">
                      <a:extLst>
                        <a:ext uri="{FF2B5EF4-FFF2-40B4-BE49-F238E27FC236}">
                          <a16:creationId xmlns:a16="http://schemas.microsoft.com/office/drawing/2014/main" id="{00000000-0008-0000-0500-0000AC010000}"/>
                        </a:ext>
                      </a:extLst>
                    </xdr:cNvPr>
                    <xdr:cNvCxnSpPr/>
                  </xdr:nvCxnSpPr>
                  <xdr:spPr>
                    <a:xfrm>
                      <a:off x="8386746" y="647704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429" name="448 Grupo">
                      <a:extLst>
                        <a:ext uri="{FF2B5EF4-FFF2-40B4-BE49-F238E27FC236}">
                          <a16:creationId xmlns:a16="http://schemas.microsoft.com/office/drawing/2014/main" id="{00000000-0008-0000-0500-0000AD010000}"/>
                        </a:ext>
                      </a:extLst>
                    </xdr:cNvPr>
                    <xdr:cNvGrpSpPr/>
                  </xdr:nvGrpSpPr>
                  <xdr:grpSpPr>
                    <a:xfrm>
                      <a:off x="10610834" y="5905502"/>
                      <a:ext cx="119062" cy="571498"/>
                      <a:chOff x="10610834" y="5905502"/>
                      <a:chExt cx="119062" cy="571498"/>
                    </a:xfrm>
                  </xdr:grpSpPr>
                  <xdr:cxnSp macro="">
                    <xdr:nvCxnSpPr>
                      <xdr:cNvPr id="430" name="429 Conector recto">
                        <a:extLst>
                          <a:ext uri="{FF2B5EF4-FFF2-40B4-BE49-F238E27FC236}">
                            <a16:creationId xmlns:a16="http://schemas.microsoft.com/office/drawing/2014/main" id="{00000000-0008-0000-0500-0000AE01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10668000" y="5905502"/>
                        <a:ext cx="2" cy="571498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oval"/>
                        <a:tailEnd type="oval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431" name="430 Rectángulo redondeado">
                        <a:extLst>
                          <a:ext uri="{FF2B5EF4-FFF2-40B4-BE49-F238E27FC236}">
                            <a16:creationId xmlns:a16="http://schemas.microsoft.com/office/drawing/2014/main" id="{00000000-0008-0000-0500-0000AF01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0610834" y="6086459"/>
                        <a:ext cx="119062" cy="204787"/>
                      </a:xfrm>
                      <a:prstGeom prst="roundRect">
                        <a:avLst/>
                      </a:prstGeom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</xdr:grpSp>
              <xdr:grpSp>
                <xdr:nvGrpSpPr>
                  <xdr:cNvPr id="416" name="468 Grupo">
                    <a:extLst>
                      <a:ext uri="{FF2B5EF4-FFF2-40B4-BE49-F238E27FC236}">
                        <a16:creationId xmlns:a16="http://schemas.microsoft.com/office/drawing/2014/main" id="{00000000-0008-0000-0500-0000A0010000}"/>
                      </a:ext>
                    </a:extLst>
                  </xdr:cNvPr>
                  <xdr:cNvGrpSpPr/>
                </xdr:nvGrpSpPr>
                <xdr:grpSpPr>
                  <a:xfrm>
                    <a:off x="8500995" y="5986395"/>
                    <a:ext cx="1406634" cy="428705"/>
                    <a:chOff x="8500995" y="5986395"/>
                    <a:chExt cx="1406634" cy="428705"/>
                  </a:xfrm>
                </xdr:grpSpPr>
                <xdr:grpSp>
                  <xdr:nvGrpSpPr>
                    <xdr:cNvPr id="417" name="466 Grupo">
                      <a:extLst>
                        <a:ext uri="{FF2B5EF4-FFF2-40B4-BE49-F238E27FC236}">
                          <a16:creationId xmlns:a16="http://schemas.microsoft.com/office/drawing/2014/main" id="{00000000-0008-0000-0500-0000A1010000}"/>
                        </a:ext>
                      </a:extLst>
                    </xdr:cNvPr>
                    <xdr:cNvGrpSpPr/>
                  </xdr:nvGrpSpPr>
                  <xdr:grpSpPr>
                    <a:xfrm>
                      <a:off x="8615307" y="5986395"/>
                      <a:ext cx="1292322" cy="428705"/>
                      <a:chOff x="8615307" y="5986395"/>
                      <a:chExt cx="1292322" cy="428705"/>
                    </a:xfrm>
                  </xdr:grpSpPr>
                  <xdr:grpSp>
                    <xdr:nvGrpSpPr>
                      <xdr:cNvPr id="423" name="462 Grupo">
                        <a:extLst>
                          <a:ext uri="{FF2B5EF4-FFF2-40B4-BE49-F238E27FC236}">
                            <a16:creationId xmlns:a16="http://schemas.microsoft.com/office/drawing/2014/main" id="{00000000-0008-0000-0500-0000A7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158157" y="5986395"/>
                        <a:ext cx="749472" cy="423951"/>
                        <a:chOff x="9158157" y="5986395"/>
                        <a:chExt cx="749472" cy="423951"/>
                      </a:xfrm>
                    </xdr:grpSpPr>
                    <xdr:cxnSp macro="">
                      <xdr:nvCxnSpPr>
                        <xdr:cNvPr id="425" name="424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A9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799599" y="5878425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tailEnd type="triangl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26" name="425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AA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266127" y="6302316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headEnd type="triangl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424" name="423 Conector recto de flecha">
                        <a:extLst>
                          <a:ext uri="{FF2B5EF4-FFF2-40B4-BE49-F238E27FC236}">
                            <a16:creationId xmlns:a16="http://schemas.microsoft.com/office/drawing/2014/main" id="{00000000-0008-0000-0500-0000A8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15307" y="6019813"/>
                        <a:ext cx="4763" cy="395287"/>
                      </a:xfrm>
                      <a:prstGeom prst="straightConnector1">
                        <a:avLst/>
                      </a:prstGeom>
                      <a:ln>
                        <a:headEnd type="arrow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422" name="421 Conector recto de flecha">
                      <a:extLst>
                        <a:ext uri="{FF2B5EF4-FFF2-40B4-BE49-F238E27FC236}">
                          <a16:creationId xmlns:a16="http://schemas.microsoft.com/office/drawing/2014/main" id="{00000000-0008-0000-0500-0000A6010000}"/>
                        </a:ext>
                      </a:extLst>
                    </xdr:cNvPr>
                    <xdr:cNvCxnSpPr/>
                  </xdr:nvCxnSpPr>
                  <xdr:spPr>
                    <a:xfrm>
                      <a:off x="8500995" y="6086418"/>
                      <a:ext cx="60" cy="216000"/>
                    </a:xfrm>
                    <a:prstGeom prst="straightConnector1">
                      <a:avLst/>
                    </a:prstGeom>
                    <a:ln>
                      <a:solidFill>
                        <a:srgbClr val="FF0000"/>
                      </a:solidFill>
                      <a:headEnd type="triangl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371" name="370 Forma libre">
                  <a:extLst>
                    <a:ext uri="{FF2B5EF4-FFF2-40B4-BE49-F238E27FC236}">
                      <a16:creationId xmlns:a16="http://schemas.microsoft.com/office/drawing/2014/main" id="{00000000-0008-0000-0500-000073010000}"/>
                    </a:ext>
                  </a:extLst>
                </xdr:cNvPr>
                <xdr:cNvSpPr/>
              </xdr:nvSpPr>
              <xdr:spPr>
                <a:xfrm>
                  <a:off x="10110891" y="5962737"/>
                  <a:ext cx="280988" cy="421481"/>
                </a:xfrm>
                <a:custGeom>
                  <a:avLst/>
                  <a:gdLst>
                    <a:gd name="connsiteX0" fmla="*/ 23813 w 1689894"/>
                    <a:gd name="connsiteY0" fmla="*/ 32544 h 630238"/>
                    <a:gd name="connsiteX1" fmla="*/ 785813 w 1689894"/>
                    <a:gd name="connsiteY1" fmla="*/ 32544 h 630238"/>
                    <a:gd name="connsiteX2" fmla="*/ 1552575 w 1689894"/>
                    <a:gd name="connsiteY2" fmla="*/ 227807 h 630238"/>
                    <a:gd name="connsiteX3" fmla="*/ 1562100 w 1689894"/>
                    <a:gd name="connsiteY3" fmla="*/ 418307 h 630238"/>
                    <a:gd name="connsiteX4" fmla="*/ 785813 w 1689894"/>
                    <a:gd name="connsiteY4" fmla="*/ 599282 h 630238"/>
                    <a:gd name="connsiteX5" fmla="*/ 0 w 1689894"/>
                    <a:gd name="connsiteY5" fmla="*/ 604044 h 63023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</a:cxnLst>
                  <a:rect l="l" t="t" r="r" b="b"/>
                  <a:pathLst>
                    <a:path w="1689894" h="630238">
                      <a:moveTo>
                        <a:pt x="23813" y="32544"/>
                      </a:moveTo>
                      <a:cubicBezTo>
                        <a:pt x="277416" y="16272"/>
                        <a:pt x="531019" y="0"/>
                        <a:pt x="785813" y="32544"/>
                      </a:cubicBezTo>
                      <a:cubicBezTo>
                        <a:pt x="1040607" y="65088"/>
                        <a:pt x="1423194" y="163513"/>
                        <a:pt x="1552575" y="227807"/>
                      </a:cubicBezTo>
                      <a:cubicBezTo>
                        <a:pt x="1681956" y="292101"/>
                        <a:pt x="1689894" y="356395"/>
                        <a:pt x="1562100" y="418307"/>
                      </a:cubicBezTo>
                      <a:cubicBezTo>
                        <a:pt x="1434306" y="480219"/>
                        <a:pt x="1046163" y="568326"/>
                        <a:pt x="785813" y="599282"/>
                      </a:cubicBezTo>
                      <a:cubicBezTo>
                        <a:pt x="525463" y="630238"/>
                        <a:pt x="0" y="604044"/>
                        <a:pt x="0" y="604044"/>
                      </a:cubicBezTo>
                    </a:path>
                  </a:pathLst>
                </a:cu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  <xdr:grpSp>
          <xdr:nvGrpSpPr>
            <xdr:cNvPr id="434" name="433 Grupo">
              <a:extLst>
                <a:ext uri="{FF2B5EF4-FFF2-40B4-BE49-F238E27FC236}">
                  <a16:creationId xmlns:a16="http://schemas.microsoft.com/office/drawing/2014/main" id="{00000000-0008-0000-0500-0000B2010000}"/>
                </a:ext>
              </a:extLst>
            </xdr:cNvPr>
            <xdr:cNvGrpSpPr/>
          </xdr:nvGrpSpPr>
          <xdr:grpSpPr>
            <a:xfrm>
              <a:off x="7172291" y="7362970"/>
              <a:ext cx="2643173" cy="790558"/>
              <a:chOff x="8086723" y="5843605"/>
              <a:chExt cx="2643173" cy="790558"/>
            </a:xfrm>
          </xdr:grpSpPr>
          <xdr:sp macro="" textlink="">
            <xdr:nvSpPr>
              <xdr:cNvPr id="436" name="435 CuadroTexto">
                <a:extLst>
                  <a:ext uri="{FF2B5EF4-FFF2-40B4-BE49-F238E27FC236}">
                    <a16:creationId xmlns:a16="http://schemas.microsoft.com/office/drawing/2014/main" id="{00000000-0008-0000-0500-0000B4010000}"/>
                  </a:ext>
                </a:extLst>
              </xdr:cNvPr>
              <xdr:cNvSpPr txBox="1"/>
            </xdr:nvSpPr>
            <xdr:spPr>
              <a:xfrm>
                <a:off x="8086723" y="5843605"/>
                <a:ext cx="2362201" cy="790558"/>
              </a:xfrm>
              <a:prstGeom prst="rect">
                <a:avLst/>
              </a:prstGeom>
              <a:solidFill>
                <a:schemeClr val="lt1">
                  <a:alpha val="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          Uc</a:t>
                </a: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	                               Ic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Nc</a:t>
                </a:r>
              </a:p>
            </xdr:txBody>
          </xdr:sp>
          <xdr:grpSp>
            <xdr:nvGrpSpPr>
              <xdr:cNvPr id="438" name="475 Grupo">
                <a:extLst>
                  <a:ext uri="{FF2B5EF4-FFF2-40B4-BE49-F238E27FC236}">
                    <a16:creationId xmlns:a16="http://schemas.microsoft.com/office/drawing/2014/main" id="{00000000-0008-0000-0500-0000B6010000}"/>
                  </a:ext>
                </a:extLst>
              </xdr:cNvPr>
              <xdr:cNvGrpSpPr/>
            </xdr:nvGrpSpPr>
            <xdr:grpSpPr>
              <a:xfrm>
                <a:off x="8334298" y="5900737"/>
                <a:ext cx="2395598" cy="585833"/>
                <a:chOff x="8334298" y="5900737"/>
                <a:chExt cx="2395598" cy="585833"/>
              </a:xfrm>
            </xdr:grpSpPr>
            <xdr:grpSp>
              <xdr:nvGrpSpPr>
                <xdr:cNvPr id="439" name="469 Grupo">
                  <a:extLst>
                    <a:ext uri="{FF2B5EF4-FFF2-40B4-BE49-F238E27FC236}">
                      <a16:creationId xmlns:a16="http://schemas.microsoft.com/office/drawing/2014/main" id="{00000000-0008-0000-0500-0000B7010000}"/>
                    </a:ext>
                  </a:extLst>
                </xdr:cNvPr>
                <xdr:cNvGrpSpPr/>
              </xdr:nvGrpSpPr>
              <xdr:grpSpPr>
                <a:xfrm>
                  <a:off x="8334298" y="5900737"/>
                  <a:ext cx="2395598" cy="585833"/>
                  <a:chOff x="8334298" y="5895974"/>
                  <a:chExt cx="2395598" cy="585833"/>
                </a:xfrm>
              </xdr:grpSpPr>
              <xdr:grpSp>
                <xdr:nvGrpSpPr>
                  <xdr:cNvPr id="441" name="368 Grupo">
                    <a:extLst>
                      <a:ext uri="{FF2B5EF4-FFF2-40B4-BE49-F238E27FC236}">
                        <a16:creationId xmlns:a16="http://schemas.microsoft.com/office/drawing/2014/main" id="{00000000-0008-0000-0500-0000B9010000}"/>
                      </a:ext>
                    </a:extLst>
                  </xdr:cNvPr>
                  <xdr:cNvGrpSpPr/>
                </xdr:nvGrpSpPr>
                <xdr:grpSpPr>
                  <a:xfrm>
                    <a:off x="8334298" y="5905501"/>
                    <a:ext cx="95250" cy="576262"/>
                    <a:chOff x="9101140" y="5905501"/>
                    <a:chExt cx="95250" cy="576262"/>
                  </a:xfrm>
                </xdr:grpSpPr>
                <xdr:cxnSp macro="">
                  <xdr:nvCxnSpPr>
                    <xdr:cNvPr id="459" name="458 Conector recto">
                      <a:extLst>
                        <a:ext uri="{FF2B5EF4-FFF2-40B4-BE49-F238E27FC236}">
                          <a16:creationId xmlns:a16="http://schemas.microsoft.com/office/drawing/2014/main" id="{00000000-0008-0000-0500-0000CB010000}"/>
                        </a:ext>
                      </a:extLst>
                    </xdr:cNvPr>
                    <xdr:cNvCxnSpPr/>
                  </xdr:nvCxnSpPr>
                  <xdr:spPr>
                    <a:xfrm flipH="1">
                      <a:off x="9148763" y="5905501"/>
                      <a:ext cx="2" cy="576262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headEnd type="oval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460" name="459 Rectángulo redondeado">
                      <a:extLst>
                        <a:ext uri="{FF2B5EF4-FFF2-40B4-BE49-F238E27FC236}">
                          <a16:creationId xmlns:a16="http://schemas.microsoft.com/office/drawing/2014/main" id="{00000000-0008-0000-0500-0000CC010000}"/>
                        </a:ext>
                      </a:extLst>
                    </xdr:cNvPr>
                    <xdr:cNvSpPr/>
                  </xdr:nvSpPr>
                  <xdr:spPr>
                    <a:xfrm>
                      <a:off x="9101140" y="6053133"/>
                      <a:ext cx="95250" cy="271463"/>
                    </a:xfrm>
                    <a:prstGeom prst="roundRect">
                      <a:avLst/>
                    </a:prstGeom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rtlCol="0" anchor="ctr"/>
                    <a:lstStyle/>
                    <a:p>
                      <a:pPr algn="ctr"/>
                      <a:endParaRPr lang="es-ES" sz="1100"/>
                    </a:p>
                  </xdr:txBody>
                </xdr:sp>
              </xdr:grpSp>
              <xdr:grpSp>
                <xdr:nvGrpSpPr>
                  <xdr:cNvPr id="442" name="449 Grupo">
                    <a:extLst>
                      <a:ext uri="{FF2B5EF4-FFF2-40B4-BE49-F238E27FC236}">
                        <a16:creationId xmlns:a16="http://schemas.microsoft.com/office/drawing/2014/main" id="{00000000-0008-0000-0500-0000BA010000}"/>
                      </a:ext>
                    </a:extLst>
                  </xdr:cNvPr>
                  <xdr:cNvGrpSpPr/>
                </xdr:nvGrpSpPr>
                <xdr:grpSpPr>
                  <a:xfrm>
                    <a:off x="8386746" y="5895974"/>
                    <a:ext cx="2343150" cy="585833"/>
                    <a:chOff x="8386746" y="5895974"/>
                    <a:chExt cx="2343150" cy="585833"/>
                  </a:xfrm>
                </xdr:grpSpPr>
                <xdr:cxnSp macro="">
                  <xdr:nvCxnSpPr>
                    <xdr:cNvPr id="454" name="453 Conector recto">
                      <a:extLst>
                        <a:ext uri="{FF2B5EF4-FFF2-40B4-BE49-F238E27FC236}">
                          <a16:creationId xmlns:a16="http://schemas.microsoft.com/office/drawing/2014/main" id="{00000000-0008-0000-0500-0000C6010000}"/>
                        </a:ext>
                      </a:extLst>
                    </xdr:cNvPr>
                    <xdr:cNvCxnSpPr/>
                  </xdr:nvCxnSpPr>
                  <xdr:spPr>
                    <a:xfrm>
                      <a:off x="8386762" y="589597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455" name="454 Conector recto">
                      <a:extLst>
                        <a:ext uri="{FF2B5EF4-FFF2-40B4-BE49-F238E27FC236}">
                          <a16:creationId xmlns:a16="http://schemas.microsoft.com/office/drawing/2014/main" id="{00000000-0008-0000-0500-0000C7010000}"/>
                        </a:ext>
                      </a:extLst>
                    </xdr:cNvPr>
                    <xdr:cNvCxnSpPr/>
                  </xdr:nvCxnSpPr>
                  <xdr:spPr>
                    <a:xfrm>
                      <a:off x="8386746" y="6477044"/>
                      <a:ext cx="2281238" cy="4763"/>
                    </a:xfrm>
                    <a:prstGeom prst="line">
                      <a:avLst/>
                    </a:prstGeom>
                    <a:ln w="0">
                      <a:solidFill>
                        <a:schemeClr val="tx1"/>
                      </a:solidFill>
                      <a:prstDash val="lg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456" name="448 Grupo">
                      <a:extLst>
                        <a:ext uri="{FF2B5EF4-FFF2-40B4-BE49-F238E27FC236}">
                          <a16:creationId xmlns:a16="http://schemas.microsoft.com/office/drawing/2014/main" id="{00000000-0008-0000-0500-0000C8010000}"/>
                        </a:ext>
                      </a:extLst>
                    </xdr:cNvPr>
                    <xdr:cNvGrpSpPr/>
                  </xdr:nvGrpSpPr>
                  <xdr:grpSpPr>
                    <a:xfrm>
                      <a:off x="10610834" y="5905502"/>
                      <a:ext cx="119062" cy="571498"/>
                      <a:chOff x="10610834" y="5905502"/>
                      <a:chExt cx="119062" cy="571498"/>
                    </a:xfrm>
                  </xdr:grpSpPr>
                  <xdr:cxnSp macro="">
                    <xdr:nvCxnSpPr>
                      <xdr:cNvPr id="457" name="456 Conector recto">
                        <a:extLst>
                          <a:ext uri="{FF2B5EF4-FFF2-40B4-BE49-F238E27FC236}">
                            <a16:creationId xmlns:a16="http://schemas.microsoft.com/office/drawing/2014/main" id="{00000000-0008-0000-0500-0000C901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10668000" y="5905502"/>
                        <a:ext cx="2" cy="571498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  <a:headEnd type="oval"/>
                        <a:tailEnd type="oval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458" name="457 Rectángulo redondeado">
                        <a:extLst>
                          <a:ext uri="{FF2B5EF4-FFF2-40B4-BE49-F238E27FC236}">
                            <a16:creationId xmlns:a16="http://schemas.microsoft.com/office/drawing/2014/main" id="{00000000-0008-0000-0500-0000CA01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0610834" y="6086459"/>
                        <a:ext cx="119062" cy="204787"/>
                      </a:xfrm>
                      <a:prstGeom prst="roundRect">
                        <a:avLst/>
                      </a:prstGeom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rtlCol="0" anchor="ctr"/>
                      <a:lstStyle/>
                      <a:p>
                        <a:pPr algn="ctr"/>
                        <a:endParaRPr lang="es-ES" sz="1100"/>
                      </a:p>
                    </xdr:txBody>
                  </xdr:sp>
                </xdr:grpSp>
              </xdr:grpSp>
              <xdr:grpSp>
                <xdr:nvGrpSpPr>
                  <xdr:cNvPr id="443" name="468 Grupo">
                    <a:extLst>
                      <a:ext uri="{FF2B5EF4-FFF2-40B4-BE49-F238E27FC236}">
                        <a16:creationId xmlns:a16="http://schemas.microsoft.com/office/drawing/2014/main" id="{00000000-0008-0000-0500-0000BB010000}"/>
                      </a:ext>
                    </a:extLst>
                  </xdr:cNvPr>
                  <xdr:cNvGrpSpPr/>
                </xdr:nvGrpSpPr>
                <xdr:grpSpPr>
                  <a:xfrm>
                    <a:off x="8500995" y="5986395"/>
                    <a:ext cx="1406634" cy="428705"/>
                    <a:chOff x="8500995" y="5986395"/>
                    <a:chExt cx="1406634" cy="428705"/>
                  </a:xfrm>
                </xdr:grpSpPr>
                <xdr:grpSp>
                  <xdr:nvGrpSpPr>
                    <xdr:cNvPr id="445" name="466 Grupo">
                      <a:extLst>
                        <a:ext uri="{FF2B5EF4-FFF2-40B4-BE49-F238E27FC236}">
                          <a16:creationId xmlns:a16="http://schemas.microsoft.com/office/drawing/2014/main" id="{00000000-0008-0000-0500-0000BD010000}"/>
                        </a:ext>
                      </a:extLst>
                    </xdr:cNvPr>
                    <xdr:cNvGrpSpPr/>
                  </xdr:nvGrpSpPr>
                  <xdr:grpSpPr>
                    <a:xfrm>
                      <a:off x="8615307" y="5986395"/>
                      <a:ext cx="1292322" cy="428705"/>
                      <a:chOff x="8615307" y="5986395"/>
                      <a:chExt cx="1292322" cy="428705"/>
                    </a:xfrm>
                  </xdr:grpSpPr>
                  <xdr:grpSp>
                    <xdr:nvGrpSpPr>
                      <xdr:cNvPr id="447" name="462 Grupo">
                        <a:extLst>
                          <a:ext uri="{FF2B5EF4-FFF2-40B4-BE49-F238E27FC236}">
                            <a16:creationId xmlns:a16="http://schemas.microsoft.com/office/drawing/2014/main" id="{00000000-0008-0000-0500-0000BF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158157" y="5986395"/>
                        <a:ext cx="749472" cy="423951"/>
                        <a:chOff x="9158157" y="5986395"/>
                        <a:chExt cx="749472" cy="423951"/>
                      </a:xfrm>
                    </xdr:grpSpPr>
                    <xdr:cxnSp macro="">
                      <xdr:nvCxnSpPr>
                        <xdr:cNvPr id="452" name="451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C4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799599" y="5878425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tailEnd type="triangl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53" name="452 Conector recto de flecha">
                          <a:extLst>
                            <a:ext uri="{FF2B5EF4-FFF2-40B4-BE49-F238E27FC236}">
                              <a16:creationId xmlns:a16="http://schemas.microsoft.com/office/drawing/2014/main" id="{00000000-0008-0000-0500-0000C501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>
                          <a:off x="9266127" y="6302316"/>
                          <a:ext cx="60" cy="216000"/>
                        </a:xfrm>
                        <a:prstGeom prst="straightConnector1">
                          <a:avLst/>
                        </a:prstGeom>
                        <a:ln>
                          <a:solidFill>
                            <a:srgbClr val="FF0000"/>
                          </a:solidFill>
                          <a:headEnd type="triangle"/>
                          <a:tailEnd type="none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451" name="450 Conector recto de flecha">
                        <a:extLst>
                          <a:ext uri="{FF2B5EF4-FFF2-40B4-BE49-F238E27FC236}">
                            <a16:creationId xmlns:a16="http://schemas.microsoft.com/office/drawing/2014/main" id="{00000000-0008-0000-0500-0000C301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15307" y="6019813"/>
                        <a:ext cx="4763" cy="395287"/>
                      </a:xfrm>
                      <a:prstGeom prst="straightConnector1">
                        <a:avLst/>
                      </a:prstGeom>
                      <a:ln>
                        <a:headEnd type="arrow"/>
                        <a:tailEnd type="none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446" name="445 Conector recto de flecha">
                      <a:extLst>
                        <a:ext uri="{FF2B5EF4-FFF2-40B4-BE49-F238E27FC236}">
                          <a16:creationId xmlns:a16="http://schemas.microsoft.com/office/drawing/2014/main" id="{00000000-0008-0000-0500-0000BE010000}"/>
                        </a:ext>
                      </a:extLst>
                    </xdr:cNvPr>
                    <xdr:cNvCxnSpPr/>
                  </xdr:nvCxnSpPr>
                  <xdr:spPr>
                    <a:xfrm>
                      <a:off x="8500995" y="6086418"/>
                      <a:ext cx="60" cy="216000"/>
                    </a:xfrm>
                    <a:prstGeom prst="straightConnector1">
                      <a:avLst/>
                    </a:prstGeom>
                    <a:ln>
                      <a:solidFill>
                        <a:srgbClr val="FF0000"/>
                      </a:solidFill>
                      <a:headEnd type="triangl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440" name="439 Forma libre">
                  <a:extLst>
                    <a:ext uri="{FF2B5EF4-FFF2-40B4-BE49-F238E27FC236}">
                      <a16:creationId xmlns:a16="http://schemas.microsoft.com/office/drawing/2014/main" id="{00000000-0008-0000-0500-0000B8010000}"/>
                    </a:ext>
                  </a:extLst>
                </xdr:cNvPr>
                <xdr:cNvSpPr/>
              </xdr:nvSpPr>
              <xdr:spPr>
                <a:xfrm>
                  <a:off x="10110891" y="5962737"/>
                  <a:ext cx="280988" cy="421481"/>
                </a:xfrm>
                <a:custGeom>
                  <a:avLst/>
                  <a:gdLst>
                    <a:gd name="connsiteX0" fmla="*/ 23813 w 1689894"/>
                    <a:gd name="connsiteY0" fmla="*/ 32544 h 630238"/>
                    <a:gd name="connsiteX1" fmla="*/ 785813 w 1689894"/>
                    <a:gd name="connsiteY1" fmla="*/ 32544 h 630238"/>
                    <a:gd name="connsiteX2" fmla="*/ 1552575 w 1689894"/>
                    <a:gd name="connsiteY2" fmla="*/ 227807 h 630238"/>
                    <a:gd name="connsiteX3" fmla="*/ 1562100 w 1689894"/>
                    <a:gd name="connsiteY3" fmla="*/ 418307 h 630238"/>
                    <a:gd name="connsiteX4" fmla="*/ 785813 w 1689894"/>
                    <a:gd name="connsiteY4" fmla="*/ 599282 h 630238"/>
                    <a:gd name="connsiteX5" fmla="*/ 0 w 1689894"/>
                    <a:gd name="connsiteY5" fmla="*/ 604044 h 63023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</a:cxnLst>
                  <a:rect l="l" t="t" r="r" b="b"/>
                  <a:pathLst>
                    <a:path w="1689894" h="630238">
                      <a:moveTo>
                        <a:pt x="23813" y="32544"/>
                      </a:moveTo>
                      <a:cubicBezTo>
                        <a:pt x="277416" y="16272"/>
                        <a:pt x="531019" y="0"/>
                        <a:pt x="785813" y="32544"/>
                      </a:cubicBezTo>
                      <a:cubicBezTo>
                        <a:pt x="1040607" y="65088"/>
                        <a:pt x="1423194" y="163513"/>
                        <a:pt x="1552575" y="227807"/>
                      </a:cubicBezTo>
                      <a:cubicBezTo>
                        <a:pt x="1681956" y="292101"/>
                        <a:pt x="1689894" y="356395"/>
                        <a:pt x="1562100" y="418307"/>
                      </a:cubicBezTo>
                      <a:cubicBezTo>
                        <a:pt x="1434306" y="480219"/>
                        <a:pt x="1046163" y="568326"/>
                        <a:pt x="785813" y="599282"/>
                      </a:cubicBezTo>
                      <a:cubicBezTo>
                        <a:pt x="525463" y="630238"/>
                        <a:pt x="0" y="604044"/>
                        <a:pt x="0" y="604044"/>
                      </a:cubicBezTo>
                    </a:path>
                  </a:pathLst>
                </a:cu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</xdr:grpSp>
    </xdr:grpSp>
    <xdr:clientData/>
  </xdr:twoCellAnchor>
  <xdr:twoCellAnchor>
    <xdr:from>
      <xdr:col>4</xdr:col>
      <xdr:colOff>566738</xdr:colOff>
      <xdr:row>37</xdr:row>
      <xdr:rowOff>70342</xdr:rowOff>
    </xdr:from>
    <xdr:to>
      <xdr:col>8</xdr:col>
      <xdr:colOff>171449</xdr:colOff>
      <xdr:row>44</xdr:row>
      <xdr:rowOff>123825</xdr:rowOff>
    </xdr:to>
    <xdr:grpSp>
      <xdr:nvGrpSpPr>
        <xdr:cNvPr id="486" name="485 Grupo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GrpSpPr/>
      </xdr:nvGrpSpPr>
      <xdr:grpSpPr>
        <a:xfrm>
          <a:off x="3614738" y="7118842"/>
          <a:ext cx="2652711" cy="1386983"/>
          <a:chOff x="3614738" y="7118842"/>
          <a:chExt cx="2652711" cy="1386983"/>
        </a:xfrm>
      </xdr:grpSpPr>
      <xdr:grpSp>
        <xdr:nvGrpSpPr>
          <xdr:cNvPr id="483" name="482 Grupo">
            <a:extLst>
              <a:ext uri="{FF2B5EF4-FFF2-40B4-BE49-F238E27FC236}">
                <a16:creationId xmlns:a16="http://schemas.microsoft.com/office/drawing/2014/main" id="{00000000-0008-0000-0500-0000E3010000}"/>
              </a:ext>
            </a:extLst>
          </xdr:cNvPr>
          <xdr:cNvGrpSpPr/>
        </xdr:nvGrpSpPr>
        <xdr:grpSpPr>
          <a:xfrm>
            <a:off x="3814763" y="7118842"/>
            <a:ext cx="2290762" cy="1080000"/>
            <a:chOff x="4576763" y="6928342"/>
            <a:chExt cx="2290762" cy="1080000"/>
          </a:xfrm>
        </xdr:grpSpPr>
        <xdr:grpSp>
          <xdr:nvGrpSpPr>
            <xdr:cNvPr id="480" name="479 Grupo">
              <a:extLst>
                <a:ext uri="{FF2B5EF4-FFF2-40B4-BE49-F238E27FC236}">
                  <a16:creationId xmlns:a16="http://schemas.microsoft.com/office/drawing/2014/main" id="{00000000-0008-0000-0500-0000E0010000}"/>
                </a:ext>
              </a:extLst>
            </xdr:cNvPr>
            <xdr:cNvGrpSpPr/>
          </xdr:nvGrpSpPr>
          <xdr:grpSpPr>
            <a:xfrm rot="600000">
              <a:off x="4643301" y="6928342"/>
              <a:ext cx="1440000" cy="1080000"/>
              <a:chOff x="4652971" y="6985511"/>
              <a:chExt cx="1440000" cy="1080000"/>
            </a:xfrm>
          </xdr:grpSpPr>
          <xdr:grpSp>
            <xdr:nvGrpSpPr>
              <xdr:cNvPr id="474" name="473 Grupo">
                <a:extLst>
                  <a:ext uri="{FF2B5EF4-FFF2-40B4-BE49-F238E27FC236}">
                    <a16:creationId xmlns:a16="http://schemas.microsoft.com/office/drawing/2014/main" id="{00000000-0008-0000-0500-0000DA010000}"/>
                  </a:ext>
                </a:extLst>
              </xdr:cNvPr>
              <xdr:cNvGrpSpPr/>
            </xdr:nvGrpSpPr>
            <xdr:grpSpPr>
              <a:xfrm>
                <a:off x="4652971" y="6985511"/>
                <a:ext cx="1440000" cy="1080000"/>
                <a:chOff x="4652971" y="6985511"/>
                <a:chExt cx="1440000" cy="1080000"/>
              </a:xfrm>
            </xdr:grpSpPr>
            <xdr:cxnSp macro="">
              <xdr:nvCxnSpPr>
                <xdr:cNvPr id="465" name="464 Conector recto de flecha">
                  <a:extLst>
                    <a:ext uri="{FF2B5EF4-FFF2-40B4-BE49-F238E27FC236}">
                      <a16:creationId xmlns:a16="http://schemas.microsoft.com/office/drawing/2014/main" id="{00000000-0008-0000-0500-0000D1010000}"/>
                    </a:ext>
                  </a:extLst>
                </xdr:cNvPr>
                <xdr:cNvCxnSpPr/>
              </xdr:nvCxnSpPr>
              <xdr:spPr>
                <a:xfrm>
                  <a:off x="4652971" y="8001000"/>
                  <a:ext cx="1440000" cy="0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72" name="471 Conector recto de flecha">
                  <a:extLst>
                    <a:ext uri="{FF2B5EF4-FFF2-40B4-BE49-F238E27FC236}">
                      <a16:creationId xmlns:a16="http://schemas.microsoft.com/office/drawing/2014/main" id="{00000000-0008-0000-0500-0000D8010000}"/>
                    </a:ext>
                  </a:extLst>
                </xdr:cNvPr>
                <xdr:cNvCxnSpPr/>
              </xdr:nvCxnSpPr>
              <xdr:spPr>
                <a:xfrm rot="14400000">
                  <a:off x="5286507" y="7525511"/>
                  <a:ext cx="1080000" cy="0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73" name="472 Conector recto de flecha">
                  <a:extLst>
                    <a:ext uri="{FF2B5EF4-FFF2-40B4-BE49-F238E27FC236}">
                      <a16:creationId xmlns:a16="http://schemas.microsoft.com/office/drawing/2014/main" id="{00000000-0008-0000-0500-0000D9010000}"/>
                    </a:ext>
                  </a:extLst>
                </xdr:cNvPr>
                <xdr:cNvCxnSpPr/>
              </xdr:nvCxnSpPr>
              <xdr:spPr>
                <a:xfrm rot="7200000">
                  <a:off x="5024453" y="7381778"/>
                  <a:ext cx="720000" cy="0"/>
                </a:xfrm>
                <a:prstGeom prst="straightConnector1">
                  <a:avLst/>
                </a:prstGeom>
                <a:ln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79" name="478 Conector recto de flecha">
                <a:extLst>
                  <a:ext uri="{FF2B5EF4-FFF2-40B4-BE49-F238E27FC236}">
                    <a16:creationId xmlns:a16="http://schemas.microsoft.com/office/drawing/2014/main" id="{00000000-0008-0000-0500-0000DF010000}"/>
                  </a:ext>
                </a:extLst>
              </xdr:cNvPr>
              <xdr:cNvCxnSpPr/>
            </xdr:nvCxnSpPr>
            <xdr:spPr>
              <a:xfrm flipH="1">
                <a:off x="4657725" y="7691438"/>
                <a:ext cx="547688" cy="30480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prstDash val="lgDash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82" name="481 Conector recto de flecha">
              <a:extLst>
                <a:ext uri="{FF2B5EF4-FFF2-40B4-BE49-F238E27FC236}">
                  <a16:creationId xmlns:a16="http://schemas.microsoft.com/office/drawing/2014/main" id="{00000000-0008-0000-0500-0000E2010000}"/>
                </a:ext>
              </a:extLst>
            </xdr:cNvPr>
            <xdr:cNvCxnSpPr/>
          </xdr:nvCxnSpPr>
          <xdr:spPr>
            <a:xfrm>
              <a:off x="4576763" y="7810500"/>
              <a:ext cx="2290762" cy="952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84" name="483 CuadroTexto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SpPr txBox="1"/>
        </xdr:nvSpPr>
        <xdr:spPr>
          <a:xfrm>
            <a:off x="3614738" y="7291382"/>
            <a:ext cx="2652711" cy="1214443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  Ib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             Ic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Ia+Ib+Ic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	           Ua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           </a:t>
            </a:r>
            <a:r>
              <a:rPr lang="es-ES" sz="1100" b="1" i="1">
                <a:latin typeface="GreekC" pitchFamily="2" charset="0"/>
                <a:cs typeface="GreekC" pitchFamily="2" charset="0"/>
              </a:rPr>
              <a:t>f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            Ia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10</xdr:row>
      <xdr:rowOff>152400</xdr:rowOff>
    </xdr:from>
    <xdr:to>
      <xdr:col>20</xdr:col>
      <xdr:colOff>238125</xdr:colOff>
      <xdr:row>31</xdr:row>
      <xdr:rowOff>104775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9172575" y="2057400"/>
          <a:ext cx="19050" cy="395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34</xdr:row>
      <xdr:rowOff>114300</xdr:rowOff>
    </xdr:from>
    <xdr:to>
      <xdr:col>20</xdr:col>
      <xdr:colOff>190500</xdr:colOff>
      <xdr:row>55</xdr:row>
      <xdr:rowOff>57150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9144000" y="6591300"/>
          <a:ext cx="0" cy="394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19050</xdr:rowOff>
        </xdr:from>
        <xdr:to>
          <xdr:col>7</xdr:col>
          <xdr:colOff>76200</xdr:colOff>
          <xdr:row>8</xdr:row>
          <xdr:rowOff>123825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95249</xdr:colOff>
      <xdr:row>30</xdr:row>
      <xdr:rowOff>104775</xdr:rowOff>
    </xdr:from>
    <xdr:to>
      <xdr:col>29</xdr:col>
      <xdr:colOff>342899</xdr:colOff>
      <xdr:row>32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1734799" y="5819775"/>
          <a:ext cx="15906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Tiempo relativo [ºsex]</a:t>
          </a:r>
        </a:p>
      </xdr:txBody>
    </xdr:sp>
    <xdr:clientData/>
  </xdr:twoCellAnchor>
  <xdr:twoCellAnchor>
    <xdr:from>
      <xdr:col>9</xdr:col>
      <xdr:colOff>9524</xdr:colOff>
      <xdr:row>0</xdr:row>
      <xdr:rowOff>47625</xdr:rowOff>
    </xdr:from>
    <xdr:to>
      <xdr:col>22</xdr:col>
      <xdr:colOff>180974</xdr:colOff>
      <xdr:row>21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21</xdr:row>
      <xdr:rowOff>133351</xdr:rowOff>
    </xdr:from>
    <xdr:to>
      <xdr:col>22</xdr:col>
      <xdr:colOff>142875</xdr:colOff>
      <xdr:row>42</xdr:row>
      <xdr:rowOff>85725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190500</xdr:colOff>
      <xdr:row>53</xdr:row>
      <xdr:rowOff>76200</xdr:rowOff>
    </xdr:from>
    <xdr:to>
      <xdr:col>16</xdr:col>
      <xdr:colOff>133350</xdr:colOff>
      <xdr:row>54</xdr:row>
      <xdr:rowOff>161925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114925" y="10172700"/>
          <a:ext cx="21812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Tiempo trelativo [ºsex]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37</xdr:row>
      <xdr:rowOff>57151</xdr:rowOff>
    </xdr:from>
    <xdr:to>
      <xdr:col>8</xdr:col>
      <xdr:colOff>752475</xdr:colOff>
      <xdr:row>57</xdr:row>
      <xdr:rowOff>1</xdr:rowOff>
    </xdr:to>
    <xdr:grpSp>
      <xdr:nvGrpSpPr>
        <xdr:cNvPr id="133" name="132 Grupo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GrpSpPr/>
      </xdr:nvGrpSpPr>
      <xdr:grpSpPr>
        <a:xfrm>
          <a:off x="819150" y="7105651"/>
          <a:ext cx="6038850" cy="3752850"/>
          <a:chOff x="819150" y="8134351"/>
          <a:chExt cx="6038850" cy="3752850"/>
        </a:xfrm>
      </xdr:grpSpPr>
      <xdr:grpSp>
        <xdr:nvGrpSpPr>
          <xdr:cNvPr id="127" name="126 Grupo"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GrpSpPr/>
        </xdr:nvGrpSpPr>
        <xdr:grpSpPr>
          <a:xfrm>
            <a:off x="819150" y="8134351"/>
            <a:ext cx="6038850" cy="3752850"/>
            <a:chOff x="819150" y="6915151"/>
            <a:chExt cx="6038850" cy="3752850"/>
          </a:xfrm>
        </xdr:grpSpPr>
        <xdr:grpSp>
          <xdr:nvGrpSpPr>
            <xdr:cNvPr id="124" name="123 Grupo">
              <a:extLst>
                <a:ext uri="{FF2B5EF4-FFF2-40B4-BE49-F238E27FC236}">
                  <a16:creationId xmlns:a16="http://schemas.microsoft.com/office/drawing/2014/main" id="{00000000-0008-0000-0700-00007C000000}"/>
                </a:ext>
              </a:extLst>
            </xdr:cNvPr>
            <xdr:cNvGrpSpPr/>
          </xdr:nvGrpSpPr>
          <xdr:grpSpPr>
            <a:xfrm>
              <a:off x="1524309" y="7419976"/>
              <a:ext cx="4551714" cy="2865579"/>
              <a:chOff x="1524309" y="7429501"/>
              <a:chExt cx="4551714" cy="2865579"/>
            </a:xfrm>
          </xdr:grpSpPr>
          <xdr:sp macro="" textlink="">
            <xdr:nvSpPr>
              <xdr:cNvPr id="82" name="81 Rectángulo">
                <a:extLst>
                  <a:ext uri="{FF2B5EF4-FFF2-40B4-BE49-F238E27FC236}">
                    <a16:creationId xmlns:a16="http://schemas.microsoft.com/office/drawing/2014/main" id="{00000000-0008-0000-0700-000052000000}"/>
                  </a:ext>
                </a:extLst>
              </xdr:cNvPr>
              <xdr:cNvSpPr/>
            </xdr:nvSpPr>
            <xdr:spPr>
              <a:xfrm>
                <a:off x="1527650" y="7449389"/>
                <a:ext cx="4545013" cy="2845691"/>
              </a:xfrm>
              <a:prstGeom prst="rect">
                <a:avLst/>
              </a:prstGeom>
              <a:solidFill>
                <a:schemeClr val="accent3">
                  <a:lumMod val="60000"/>
                  <a:lumOff val="40000"/>
                </a:scheme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86" name="85 Triángulo rectángulo">
                <a:extLst>
                  <a:ext uri="{FF2B5EF4-FFF2-40B4-BE49-F238E27FC236}">
                    <a16:creationId xmlns:a16="http://schemas.microsoft.com/office/drawing/2014/main" id="{00000000-0008-0000-0700-000056000000}"/>
                  </a:ext>
                </a:extLst>
              </xdr:cNvPr>
              <xdr:cNvSpPr/>
            </xdr:nvSpPr>
            <xdr:spPr>
              <a:xfrm rot="5400000">
                <a:off x="2371388" y="6582422"/>
                <a:ext cx="2857556" cy="4551714"/>
              </a:xfrm>
              <a:prstGeom prst="rtTriangle">
                <a:avLst/>
              </a:prstGeom>
              <a:solidFill>
                <a:srgbClr val="FF0000">
                  <a:alpha val="40000"/>
                </a:srgb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93" name="92 Triángulo rectángulo">
                <a:extLst>
                  <a:ext uri="{FF2B5EF4-FFF2-40B4-BE49-F238E27FC236}">
                    <a16:creationId xmlns:a16="http://schemas.microsoft.com/office/drawing/2014/main" id="{00000000-0008-0000-0700-00005D000000}"/>
                  </a:ext>
                </a:extLst>
              </xdr:cNvPr>
              <xdr:cNvSpPr/>
            </xdr:nvSpPr>
            <xdr:spPr>
              <a:xfrm flipH="1">
                <a:off x="1527690" y="8559256"/>
                <a:ext cx="4545036" cy="1726235"/>
              </a:xfrm>
              <a:prstGeom prst="rtTriangle">
                <a:avLst/>
              </a:prstGeom>
              <a:solidFill>
                <a:srgbClr val="FF0000">
                  <a:alpha val="40000"/>
                </a:srgb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126" name="125 Grupo">
              <a:extLst>
                <a:ext uri="{FF2B5EF4-FFF2-40B4-BE49-F238E27FC236}">
                  <a16:creationId xmlns:a16="http://schemas.microsoft.com/office/drawing/2014/main" id="{00000000-0008-0000-0700-00007E000000}"/>
                </a:ext>
              </a:extLst>
            </xdr:cNvPr>
            <xdr:cNvGrpSpPr/>
          </xdr:nvGrpSpPr>
          <xdr:grpSpPr>
            <a:xfrm>
              <a:off x="819150" y="6915151"/>
              <a:ext cx="6038850" cy="3752850"/>
              <a:chOff x="819150" y="6915151"/>
              <a:chExt cx="6038850" cy="3752850"/>
            </a:xfrm>
          </xdr:grpSpPr>
          <xdr:grpSp>
            <xdr:nvGrpSpPr>
              <xdr:cNvPr id="125" name="124 Grupo">
                <a:extLst>
                  <a:ext uri="{FF2B5EF4-FFF2-40B4-BE49-F238E27FC236}">
                    <a16:creationId xmlns:a16="http://schemas.microsoft.com/office/drawing/2014/main" id="{00000000-0008-0000-0700-00007D000000}"/>
                  </a:ext>
                </a:extLst>
              </xdr:cNvPr>
              <xdr:cNvGrpSpPr/>
            </xdr:nvGrpSpPr>
            <xdr:grpSpPr>
              <a:xfrm>
                <a:off x="819150" y="6915151"/>
                <a:ext cx="6038850" cy="3752850"/>
                <a:chOff x="819150" y="6915151"/>
                <a:chExt cx="6038850" cy="3752850"/>
              </a:xfrm>
            </xdr:grpSpPr>
            <xdr:sp macro="" textlink="">
              <xdr:nvSpPr>
                <xdr:cNvPr id="117" name="116 CuadroTexto">
                  <a:extLst>
                    <a:ext uri="{FF2B5EF4-FFF2-40B4-BE49-F238E27FC236}">
                      <a16:creationId xmlns:a16="http://schemas.microsoft.com/office/drawing/2014/main" id="{00000000-0008-0000-0700-000075000000}"/>
                    </a:ext>
                  </a:extLst>
                </xdr:cNvPr>
                <xdr:cNvSpPr txBox="1"/>
              </xdr:nvSpPr>
              <xdr:spPr>
                <a:xfrm>
                  <a:off x="819150" y="6915151"/>
                  <a:ext cx="6038850" cy="3752850"/>
                </a:xfrm>
                <a:prstGeom prst="rect">
                  <a:avLst/>
                </a:prstGeom>
                <a:solidFill>
                  <a:schemeClr val="lt1">
                    <a:alpha val="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             k </a:t>
                  </a:r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[</a:t>
                  </a:r>
                  <a:r>
                    <a:rPr lang="es-ES" sz="1100" b="0" i="1">
                      <a:latin typeface="Times New Roman" pitchFamily="18" charset="0"/>
                      <a:cs typeface="Times New Roman" pitchFamily="18" charset="0"/>
                    </a:rPr>
                    <a:t>m</a:t>
                  </a:r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]</a:t>
                  </a: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                   </a:t>
                  </a: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226 [</a:t>
                  </a:r>
                  <a:r>
                    <a:rPr lang="es-ES" sz="1100" b="0" i="1">
                      <a:latin typeface="Times New Roman" pitchFamily="18" charset="0"/>
                      <a:cs typeface="Times New Roman" pitchFamily="18" charset="0"/>
                    </a:rPr>
                    <a:t>m</a:t>
                  </a:r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]</a:t>
                  </a: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7,9 [</a:t>
                  </a:r>
                  <a:r>
                    <a:rPr lang="es-ES" sz="1100" b="0" i="1">
                      <a:latin typeface="Times New Roman" pitchFamily="18" charset="0"/>
                      <a:cs typeface="Times New Roman" pitchFamily="18" charset="0"/>
                    </a:rPr>
                    <a:t>m</a:t>
                  </a:r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]</a:t>
                  </a: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					        </a:t>
                  </a:r>
                </a:p>
                <a:p>
                  <a:r>
                    <a:rPr lang="es-ES" sz="1100" b="0" i="0">
                      <a:latin typeface="Times New Roman" pitchFamily="18" charset="0"/>
                      <a:cs typeface="Times New Roman" pitchFamily="18" charset="0"/>
                    </a:rPr>
                    <a:t>  		        231			                      </a:t>
                  </a:r>
                  <a:r>
                    <a:rPr lang="es-ES" sz="1100" b="1" i="1">
                      <a:latin typeface="Times New Roman" pitchFamily="18" charset="0"/>
                      <a:cs typeface="Times New Roman" pitchFamily="18" charset="0"/>
                    </a:rPr>
                    <a:t>U</a:t>
                  </a:r>
                  <a:r>
                    <a:rPr lang="es-ES" sz="800" b="1" i="1">
                      <a:latin typeface="Times New Roman" pitchFamily="18" charset="0"/>
                      <a:cs typeface="Times New Roman" pitchFamily="18" charset="0"/>
                    </a:rPr>
                    <a:t>FN </a:t>
                  </a:r>
                  <a:r>
                    <a:rPr lang="es-ES" sz="1100" b="1" i="0">
                      <a:latin typeface="Times New Roman" pitchFamily="18" charset="0"/>
                      <a:cs typeface="Times New Roman" pitchFamily="18" charset="0"/>
                    </a:rPr>
                    <a:t>[</a:t>
                  </a:r>
                  <a:r>
                    <a:rPr lang="es-ES" sz="1100" b="0" i="1">
                      <a:latin typeface="Times New Roman" pitchFamily="18" charset="0"/>
                      <a:cs typeface="Times New Roman" pitchFamily="18" charset="0"/>
                    </a:rPr>
                    <a:t>V</a:t>
                  </a:r>
                  <a:r>
                    <a:rPr lang="es-ES" sz="1100" b="1" i="0">
                      <a:latin typeface="Times New Roman" pitchFamily="18" charset="0"/>
                      <a:cs typeface="Times New Roman" pitchFamily="18" charset="0"/>
                    </a:rPr>
                    <a:t>]</a:t>
                  </a:r>
                  <a:endParaRPr lang="es-ES" sz="800" b="1" i="0">
                    <a:latin typeface="Times New Roman" pitchFamily="18" charset="0"/>
                    <a:cs typeface="Times New Roman" pitchFamily="18" charset="0"/>
                  </a:endParaRPr>
                </a:p>
                <a:p>
                  <a:endParaRPr lang="es-ES" sz="1100" b="0" i="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119" name="118 CuadroTexto">
                  <a:extLst>
                    <a:ext uri="{FF2B5EF4-FFF2-40B4-BE49-F238E27FC236}">
                      <a16:creationId xmlns:a16="http://schemas.microsoft.com/office/drawing/2014/main" id="{00000000-0008-0000-0700-000077000000}"/>
                    </a:ext>
                  </a:extLst>
                </xdr:cNvPr>
                <xdr:cNvSpPr txBox="1"/>
              </xdr:nvSpPr>
              <xdr:spPr>
                <a:xfrm>
                  <a:off x="1533524" y="8401050"/>
                  <a:ext cx="2333625" cy="238125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/>
                    <a:t>zona prohibida por caída de tensión</a:t>
                  </a:r>
                </a:p>
              </xdr:txBody>
            </xdr:sp>
            <xdr:sp macro="" textlink="">
              <xdr:nvSpPr>
                <xdr:cNvPr id="120" name="119 CuadroTexto">
                  <a:extLst>
                    <a:ext uri="{FF2B5EF4-FFF2-40B4-BE49-F238E27FC236}">
                      <a16:creationId xmlns:a16="http://schemas.microsoft.com/office/drawing/2014/main" id="{00000000-0008-0000-0700-000078000000}"/>
                    </a:ext>
                  </a:extLst>
                </xdr:cNvPr>
                <xdr:cNvSpPr txBox="1"/>
              </xdr:nvSpPr>
              <xdr:spPr>
                <a:xfrm>
                  <a:off x="3962399" y="9886950"/>
                  <a:ext cx="2095501" cy="238125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s-ES" sz="1100"/>
                    <a:t>zona prohibida por corto circuito</a:t>
                  </a:r>
                </a:p>
              </xdr:txBody>
            </xdr:sp>
          </xdr:grpSp>
          <xdr:cxnSp macro="">
            <xdr:nvCxnSpPr>
              <xdr:cNvPr id="96" name="95 Conector recto de flecha">
                <a:extLst>
                  <a:ext uri="{FF2B5EF4-FFF2-40B4-BE49-F238E27FC236}">
                    <a16:creationId xmlns:a16="http://schemas.microsoft.com/office/drawing/2014/main" id="{00000000-0008-0000-0700-000060000000}"/>
                  </a:ext>
                </a:extLst>
              </xdr:cNvPr>
              <xdr:cNvCxnSpPr/>
            </xdr:nvCxnSpPr>
            <xdr:spPr>
              <a:xfrm>
                <a:off x="1352550" y="10285578"/>
                <a:ext cx="5232214" cy="9549"/>
              </a:xfrm>
              <a:prstGeom prst="straightConnector1">
                <a:avLst/>
              </a:prstGeom>
              <a:ln w="12700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7" name="96 Conector recto de flecha">
                <a:extLst>
                  <a:ext uri="{FF2B5EF4-FFF2-40B4-BE49-F238E27FC236}">
                    <a16:creationId xmlns:a16="http://schemas.microsoft.com/office/drawing/2014/main" id="{00000000-0008-0000-0700-000061000000}"/>
                  </a:ext>
                </a:extLst>
              </xdr:cNvPr>
              <xdr:cNvCxnSpPr/>
            </xdr:nvCxnSpPr>
            <xdr:spPr>
              <a:xfrm flipH="1" flipV="1">
                <a:off x="1514770" y="7143750"/>
                <a:ext cx="8205" cy="3337554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28" name="127 Grupo"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GrpSpPr/>
        </xdr:nvGrpSpPr>
        <xdr:grpSpPr>
          <a:xfrm>
            <a:off x="1508987" y="8420100"/>
            <a:ext cx="4764700" cy="3238500"/>
            <a:chOff x="12843643" y="5343525"/>
            <a:chExt cx="4756026" cy="3238500"/>
          </a:xfrm>
        </xdr:grpSpPr>
        <xdr:cxnSp macro="">
          <xdr:nvCxnSpPr>
            <xdr:cNvPr id="129" name="128 Conector recto">
              <a:extLst>
                <a:ext uri="{FF2B5EF4-FFF2-40B4-BE49-F238E27FC236}">
                  <a16:creationId xmlns:a16="http://schemas.microsoft.com/office/drawing/2014/main" id="{00000000-0008-0000-0700-000081000000}"/>
                </a:ext>
              </a:extLst>
            </xdr:cNvPr>
            <xdr:cNvCxnSpPr/>
          </xdr:nvCxnSpPr>
          <xdr:spPr>
            <a:xfrm>
              <a:off x="12843643" y="7803509"/>
              <a:ext cx="4756026" cy="9549"/>
            </a:xfrm>
            <a:prstGeom prst="line">
              <a:avLst/>
            </a:prstGeom>
            <a:ln>
              <a:solidFill>
                <a:schemeClr val="tx1"/>
              </a:solidFill>
              <a:prstDash val="lg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" name="129 Conector recto de flecha">
              <a:extLst>
                <a:ext uri="{FF2B5EF4-FFF2-40B4-BE49-F238E27FC236}">
                  <a16:creationId xmlns:a16="http://schemas.microsoft.com/office/drawing/2014/main" id="{00000000-0008-0000-0700-000082000000}"/>
                </a:ext>
              </a:extLst>
            </xdr:cNvPr>
            <xdr:cNvCxnSpPr/>
          </xdr:nvCxnSpPr>
          <xdr:spPr>
            <a:xfrm flipV="1">
              <a:off x="14497033" y="5343525"/>
              <a:ext cx="0" cy="3238500"/>
            </a:xfrm>
            <a:prstGeom prst="straightConnector1">
              <a:avLst/>
            </a:prstGeom>
            <a:ln>
              <a:solidFill>
                <a:schemeClr val="tx1"/>
              </a:solidFill>
              <a:prstDash val="lgDashDot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" name="130 Conector recto">
              <a:extLst>
                <a:ext uri="{FF2B5EF4-FFF2-40B4-BE49-F238E27FC236}">
                  <a16:creationId xmlns:a16="http://schemas.microsoft.com/office/drawing/2014/main" id="{00000000-0008-0000-0700-000083000000}"/>
                </a:ext>
              </a:extLst>
            </xdr:cNvPr>
            <xdr:cNvCxnSpPr/>
          </xdr:nvCxnSpPr>
          <xdr:spPr>
            <a:xfrm>
              <a:off x="12843643" y="7412984"/>
              <a:ext cx="4756026" cy="9549"/>
            </a:xfrm>
            <a:prstGeom prst="line">
              <a:avLst/>
            </a:prstGeom>
            <a:ln>
              <a:solidFill>
                <a:schemeClr val="tx1"/>
              </a:solidFill>
              <a:prstDash val="lg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285750</xdr:colOff>
      <xdr:row>3</xdr:row>
      <xdr:rowOff>85717</xdr:rowOff>
    </xdr:from>
    <xdr:to>
      <xdr:col>11</xdr:col>
      <xdr:colOff>114300</xdr:colOff>
      <xdr:row>19</xdr:row>
      <xdr:rowOff>190492</xdr:rowOff>
    </xdr:to>
    <xdr:grpSp>
      <xdr:nvGrpSpPr>
        <xdr:cNvPr id="69" name="68 Grupo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GrpSpPr/>
      </xdr:nvGrpSpPr>
      <xdr:grpSpPr>
        <a:xfrm>
          <a:off x="3343275" y="657217"/>
          <a:ext cx="5162550" cy="3152775"/>
          <a:chOff x="3257550" y="466717"/>
          <a:chExt cx="5162550" cy="3152775"/>
        </a:xfrm>
      </xdr:grpSpPr>
      <xdr:grpSp>
        <xdr:nvGrpSpPr>
          <xdr:cNvPr id="63" name="62 Grupo"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GrpSpPr/>
        </xdr:nvGrpSpPr>
        <xdr:grpSpPr>
          <a:xfrm>
            <a:off x="3257550" y="466717"/>
            <a:ext cx="5162550" cy="3152775"/>
            <a:chOff x="3267075" y="466717"/>
            <a:chExt cx="5162550" cy="3152775"/>
          </a:xfrm>
        </xdr:grpSpPr>
        <xdr:grpSp>
          <xdr:nvGrpSpPr>
            <xdr:cNvPr id="62" name="61 Grupo">
              <a:extLst>
                <a:ext uri="{FF2B5EF4-FFF2-40B4-BE49-F238E27FC236}">
                  <a16:creationId xmlns:a16="http://schemas.microsoft.com/office/drawing/2014/main" id="{00000000-0008-0000-0700-00003E000000}"/>
                </a:ext>
              </a:extLst>
            </xdr:cNvPr>
            <xdr:cNvGrpSpPr/>
          </xdr:nvGrpSpPr>
          <xdr:grpSpPr>
            <a:xfrm>
              <a:off x="3267075" y="466717"/>
              <a:ext cx="5162550" cy="3152775"/>
              <a:chOff x="3333750" y="466717"/>
              <a:chExt cx="5162550" cy="3152775"/>
            </a:xfrm>
          </xdr:grpSpPr>
          <xdr:sp macro="" textlink="">
            <xdr:nvSpPr>
              <xdr:cNvPr id="52" name="51 CuadroTexto">
                <a:extLst>
                  <a:ext uri="{FF2B5EF4-FFF2-40B4-BE49-F238E27FC236}">
                    <a16:creationId xmlns:a16="http://schemas.microsoft.com/office/drawing/2014/main" id="{00000000-0008-0000-0700-000034000000}"/>
                  </a:ext>
                </a:extLst>
              </xdr:cNvPr>
              <xdr:cNvSpPr txBox="1"/>
            </xdr:nvSpPr>
            <xdr:spPr>
              <a:xfrm>
                <a:off x="3333750" y="466717"/>
                <a:ext cx="5162550" cy="3152775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s-ES" sz="1100"/>
                  <a:t>             </a:t>
                </a:r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I</a:t>
                </a: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es-ES" sz="800" b="1" i="1">
                    <a:latin typeface="Times New Roman" pitchFamily="18" charset="0"/>
                    <a:cs typeface="Times New Roman" pitchFamily="18" charset="0"/>
                  </a:rPr>
                  <a:t>fcc</a:t>
                </a: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" sz="1100" b="1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</a:t>
                </a:r>
                <a:r>
                  <a:rPr lang="es-ES" sz="800" b="1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cc</a:t>
                </a:r>
                <a:endParaRPr lang="es-ES" sz="800"/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800" b="1" i="1"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" sz="1100" b="1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</a:t>
                </a:r>
                <a:r>
                  <a:rPr lang="es-ES" sz="800" b="1" i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fn</a:t>
                </a:r>
                <a:endParaRPr lang="es-ES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endParaRPr lang="es-ES" sz="1100" b="1" i="1">
                  <a:latin typeface="Times New Roman" pitchFamily="18" charset="0"/>
                  <a:cs typeface="Times New Roman" pitchFamily="18" charset="0"/>
                </a:endParaRPr>
              </a:p>
              <a:p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		            </a:t>
                </a:r>
                <a:r>
                  <a:rPr lang="es-ES" sz="1100" b="1" i="0">
                    <a:latin typeface="GreekC" pitchFamily="2" charset="0"/>
                    <a:cs typeface="GreekC" pitchFamily="2" charset="0"/>
                  </a:rPr>
                  <a:t>D</a:t>
                </a:r>
                <a:r>
                  <a:rPr lang="es-ES" sz="1100" b="1" i="1">
                    <a:latin typeface="Times New Roman" pitchFamily="18" charset="0"/>
                    <a:cs typeface="Times New Roman" pitchFamily="18" charset="0"/>
                  </a:rPr>
                  <a:t>t			       t</a:t>
                </a:r>
              </a:p>
            </xdr:txBody>
          </xdr:sp>
          <xdr:grpSp>
            <xdr:nvGrpSpPr>
              <xdr:cNvPr id="51" name="50 Grupo">
                <a:extLst>
                  <a:ext uri="{FF2B5EF4-FFF2-40B4-BE49-F238E27FC236}">
                    <a16:creationId xmlns:a16="http://schemas.microsoft.com/office/drawing/2014/main" id="{00000000-0008-0000-0700-000033000000}"/>
                  </a:ext>
                </a:extLst>
              </xdr:cNvPr>
              <xdr:cNvGrpSpPr/>
            </xdr:nvGrpSpPr>
            <xdr:grpSpPr>
              <a:xfrm>
                <a:off x="3849945" y="971550"/>
                <a:ext cx="4422518" cy="2228902"/>
                <a:chOff x="3849945" y="400050"/>
                <a:chExt cx="4422518" cy="2228902"/>
              </a:xfrm>
            </xdr:grpSpPr>
            <xdr:sp macro="" textlink="">
              <xdr:nvSpPr>
                <xdr:cNvPr id="37" name="36 Forma libre">
                  <a:extLst>
                    <a:ext uri="{FF2B5EF4-FFF2-40B4-BE49-F238E27FC236}">
                      <a16:creationId xmlns:a16="http://schemas.microsoft.com/office/drawing/2014/main" id="{00000000-0008-0000-0700-000025000000}"/>
                    </a:ext>
                  </a:extLst>
                </xdr:cNvPr>
                <xdr:cNvSpPr/>
              </xdr:nvSpPr>
              <xdr:spPr>
                <a:xfrm rot="21480000">
                  <a:off x="3849945" y="1695583"/>
                  <a:ext cx="3015480" cy="933369"/>
                </a:xfrm>
                <a:custGeom>
                  <a:avLst/>
                  <a:gdLst>
                    <a:gd name="connsiteX0" fmla="*/ 0 w 3086100"/>
                    <a:gd name="connsiteY0" fmla="*/ 595312 h 595312"/>
                    <a:gd name="connsiteX1" fmla="*/ 933450 w 3086100"/>
                    <a:gd name="connsiteY1" fmla="*/ 90487 h 595312"/>
                    <a:gd name="connsiteX2" fmla="*/ 3086100 w 3086100"/>
                    <a:gd name="connsiteY2" fmla="*/ 52387 h 59531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3086100" h="595312">
                      <a:moveTo>
                        <a:pt x="0" y="595312"/>
                      </a:moveTo>
                      <a:cubicBezTo>
                        <a:pt x="209550" y="388143"/>
                        <a:pt x="419100" y="180974"/>
                        <a:pt x="933450" y="90487"/>
                      </a:cubicBezTo>
                      <a:cubicBezTo>
                        <a:pt x="1447800" y="0"/>
                        <a:pt x="3086100" y="52387"/>
                        <a:pt x="3086100" y="52387"/>
                      </a:cubicBezTo>
                    </a:path>
                  </a:pathLst>
                </a:custGeom>
                <a:ln w="15875">
                  <a:solidFill>
                    <a:schemeClr val="tx2">
                      <a:lumMod val="60000"/>
                      <a:lumOff val="4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sp macro="" textlink="">
              <xdr:nvSpPr>
                <xdr:cNvPr id="41" name="40 Forma libre">
                  <a:extLst>
                    <a:ext uri="{FF2B5EF4-FFF2-40B4-BE49-F238E27FC236}">
                      <a16:creationId xmlns:a16="http://schemas.microsoft.com/office/drawing/2014/main" id="{00000000-0008-0000-0700-000029000000}"/>
                    </a:ext>
                  </a:extLst>
                </xdr:cNvPr>
                <xdr:cNvSpPr/>
              </xdr:nvSpPr>
              <xdr:spPr>
                <a:xfrm>
                  <a:off x="6086475" y="400050"/>
                  <a:ext cx="2185988" cy="1323975"/>
                </a:xfrm>
                <a:custGeom>
                  <a:avLst/>
                  <a:gdLst>
                    <a:gd name="connsiteX0" fmla="*/ 0 w 1700213"/>
                    <a:gd name="connsiteY0" fmla="*/ 1158081 h 1158081"/>
                    <a:gd name="connsiteX1" fmla="*/ 533400 w 1700213"/>
                    <a:gd name="connsiteY1" fmla="*/ 191294 h 1158081"/>
                    <a:gd name="connsiteX2" fmla="*/ 1700213 w 1700213"/>
                    <a:gd name="connsiteY2" fmla="*/ 10319 h 115808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1700213" h="1158081">
                      <a:moveTo>
                        <a:pt x="0" y="1158081"/>
                      </a:moveTo>
                      <a:cubicBezTo>
                        <a:pt x="125015" y="770334"/>
                        <a:pt x="250031" y="382588"/>
                        <a:pt x="533400" y="191294"/>
                      </a:cubicBezTo>
                      <a:cubicBezTo>
                        <a:pt x="816769" y="0"/>
                        <a:pt x="1258491" y="5159"/>
                        <a:pt x="1700213" y="10319"/>
                      </a:cubicBezTo>
                    </a:path>
                  </a:pathLst>
                </a:custGeom>
                <a:ln w="15875"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</xdr:grpSp>
        </xdr:grpSp>
        <xdr:grpSp>
          <xdr:nvGrpSpPr>
            <xdr:cNvPr id="50" name="49 Grupo">
              <a:extLst>
                <a:ext uri="{FF2B5EF4-FFF2-40B4-BE49-F238E27FC236}">
                  <a16:creationId xmlns:a16="http://schemas.microsoft.com/office/drawing/2014/main" id="{00000000-0008-0000-0700-000032000000}"/>
                </a:ext>
              </a:extLst>
            </xdr:cNvPr>
            <xdr:cNvGrpSpPr/>
          </xdr:nvGrpSpPr>
          <xdr:grpSpPr>
            <a:xfrm>
              <a:off x="3657600" y="952500"/>
              <a:ext cx="4772025" cy="2657475"/>
              <a:chOff x="3657600" y="381000"/>
              <a:chExt cx="4772025" cy="2657475"/>
            </a:xfrm>
          </xdr:grpSpPr>
          <xdr:cxnSp macro="">
            <xdr:nvCxnSpPr>
              <xdr:cNvPr id="27" name="26 Conector recto">
                <a:extLst>
                  <a:ext uri="{FF2B5EF4-FFF2-40B4-BE49-F238E27FC236}">
                    <a16:creationId xmlns:a16="http://schemas.microsoft.com/office/drawing/2014/main" id="{00000000-0008-0000-0700-00001B000000}"/>
                  </a:ext>
                </a:extLst>
              </xdr:cNvPr>
              <xdr:cNvCxnSpPr/>
            </xdr:nvCxnSpPr>
            <xdr:spPr>
              <a:xfrm>
                <a:off x="3667125" y="381000"/>
                <a:ext cx="4724400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27 Conector recto">
                <a:extLst>
                  <a:ext uri="{FF2B5EF4-FFF2-40B4-BE49-F238E27FC236}">
                    <a16:creationId xmlns:a16="http://schemas.microsoft.com/office/drawing/2014/main" id="{00000000-0008-0000-0700-00001C000000}"/>
                  </a:ext>
                </a:extLst>
              </xdr:cNvPr>
              <xdr:cNvCxnSpPr/>
            </xdr:nvCxnSpPr>
            <xdr:spPr>
              <a:xfrm>
                <a:off x="3705225" y="1333500"/>
                <a:ext cx="4686300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28 Conector recto">
                <a:extLst>
                  <a:ext uri="{FF2B5EF4-FFF2-40B4-BE49-F238E27FC236}">
                    <a16:creationId xmlns:a16="http://schemas.microsoft.com/office/drawing/2014/main" id="{00000000-0008-0000-0700-00001D000000}"/>
                  </a:ext>
                </a:extLst>
              </xdr:cNvPr>
              <xdr:cNvCxnSpPr/>
            </xdr:nvCxnSpPr>
            <xdr:spPr>
              <a:xfrm>
                <a:off x="3657600" y="1714500"/>
                <a:ext cx="4772025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" name="38 Conector recto">
                <a:extLst>
                  <a:ext uri="{FF2B5EF4-FFF2-40B4-BE49-F238E27FC236}">
                    <a16:creationId xmlns:a16="http://schemas.microsoft.com/office/drawing/2014/main" id="{00000000-0008-0000-0700-000027000000}"/>
                  </a:ext>
                </a:extLst>
              </xdr:cNvPr>
              <xdr:cNvCxnSpPr/>
            </xdr:nvCxnSpPr>
            <xdr:spPr>
              <a:xfrm>
                <a:off x="6015038" y="947738"/>
                <a:ext cx="9525" cy="208121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" name="43 Conector recto">
                <a:extLst>
                  <a:ext uri="{FF2B5EF4-FFF2-40B4-BE49-F238E27FC236}">
                    <a16:creationId xmlns:a16="http://schemas.microsoft.com/office/drawing/2014/main" id="{00000000-0008-0000-0700-00002C000000}"/>
                  </a:ext>
                </a:extLst>
              </xdr:cNvPr>
              <xdr:cNvCxnSpPr/>
            </xdr:nvCxnSpPr>
            <xdr:spPr>
              <a:xfrm>
                <a:off x="6167438" y="957263"/>
                <a:ext cx="9525" cy="208121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68" name="67 Grupo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GrpSpPr/>
        </xdr:nvGrpSpPr>
        <xdr:grpSpPr>
          <a:xfrm>
            <a:off x="3600450" y="781050"/>
            <a:ext cx="4781550" cy="2819400"/>
            <a:chOff x="3600450" y="781050"/>
            <a:chExt cx="4781550" cy="2819400"/>
          </a:xfrm>
        </xdr:grpSpPr>
        <xdr:grpSp>
          <xdr:nvGrpSpPr>
            <xdr:cNvPr id="60" name="59 Grupo">
              <a:extLst>
                <a:ext uri="{FF2B5EF4-FFF2-40B4-BE49-F238E27FC236}">
                  <a16:creationId xmlns:a16="http://schemas.microsoft.com/office/drawing/2014/main" id="{00000000-0008-0000-0700-00003C000000}"/>
                </a:ext>
              </a:extLst>
            </xdr:cNvPr>
            <xdr:cNvGrpSpPr/>
          </xdr:nvGrpSpPr>
          <xdr:grpSpPr>
            <a:xfrm>
              <a:off x="5710238" y="3047984"/>
              <a:ext cx="742981" cy="171466"/>
              <a:chOff x="5805488" y="3047984"/>
              <a:chExt cx="742981" cy="171466"/>
            </a:xfrm>
          </xdr:grpSpPr>
          <xdr:grpSp>
            <xdr:nvGrpSpPr>
              <xdr:cNvPr id="57" name="56 Grupo">
                <a:extLst>
                  <a:ext uri="{FF2B5EF4-FFF2-40B4-BE49-F238E27FC236}">
                    <a16:creationId xmlns:a16="http://schemas.microsoft.com/office/drawing/2014/main" id="{00000000-0008-0000-0700-000039000000}"/>
                  </a:ext>
                </a:extLst>
              </xdr:cNvPr>
              <xdr:cNvGrpSpPr/>
            </xdr:nvGrpSpPr>
            <xdr:grpSpPr>
              <a:xfrm>
                <a:off x="5805488" y="3047984"/>
                <a:ext cx="742981" cy="16"/>
                <a:chOff x="5805488" y="3047984"/>
                <a:chExt cx="742981" cy="16"/>
              </a:xfrm>
            </xdr:grpSpPr>
            <xdr:cxnSp macro="">
              <xdr:nvCxnSpPr>
                <xdr:cNvPr id="54" name="53 Conector recto de flecha">
                  <a:extLst>
                    <a:ext uri="{FF2B5EF4-FFF2-40B4-BE49-F238E27FC236}">
                      <a16:creationId xmlns:a16="http://schemas.microsoft.com/office/drawing/2014/main" id="{00000000-0008-0000-0700-000036000000}"/>
                    </a:ext>
                  </a:extLst>
                </xdr:cNvPr>
                <xdr:cNvCxnSpPr/>
              </xdr:nvCxnSpPr>
              <xdr:spPr>
                <a:xfrm>
                  <a:off x="5805488" y="3048000"/>
                  <a:ext cx="290512" cy="0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6" name="55 Conector recto de flecha">
                  <a:extLst>
                    <a:ext uri="{FF2B5EF4-FFF2-40B4-BE49-F238E27FC236}">
                      <a16:creationId xmlns:a16="http://schemas.microsoft.com/office/drawing/2014/main" id="{00000000-0008-0000-0700-000038000000}"/>
                    </a:ext>
                  </a:extLst>
                </xdr:cNvPr>
                <xdr:cNvCxnSpPr/>
              </xdr:nvCxnSpPr>
              <xdr:spPr>
                <a:xfrm>
                  <a:off x="6257957" y="3047984"/>
                  <a:ext cx="290512" cy="0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headEnd type="arrow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59" name="58 Conector recto de flecha">
                <a:extLst>
                  <a:ext uri="{FF2B5EF4-FFF2-40B4-BE49-F238E27FC236}">
                    <a16:creationId xmlns:a16="http://schemas.microsoft.com/office/drawing/2014/main" id="{00000000-0008-0000-0700-00003B000000}"/>
                  </a:ext>
                </a:extLst>
              </xdr:cNvPr>
              <xdr:cNvCxnSpPr/>
            </xdr:nvCxnSpPr>
            <xdr:spPr>
              <a:xfrm flipV="1">
                <a:off x="5924550" y="3105153"/>
                <a:ext cx="238125" cy="114297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9" name="48 Grupo">
              <a:extLst>
                <a:ext uri="{FF2B5EF4-FFF2-40B4-BE49-F238E27FC236}">
                  <a16:creationId xmlns:a16="http://schemas.microsoft.com/office/drawing/2014/main" id="{00000000-0008-0000-0700-000031000000}"/>
                </a:ext>
              </a:extLst>
            </xdr:cNvPr>
            <xdr:cNvGrpSpPr/>
          </xdr:nvGrpSpPr>
          <xdr:grpSpPr>
            <a:xfrm>
              <a:off x="3600450" y="781050"/>
              <a:ext cx="4781550" cy="2819400"/>
              <a:chOff x="3609975" y="209550"/>
              <a:chExt cx="4781550" cy="2819400"/>
            </a:xfrm>
          </xdr:grpSpPr>
          <xdr:cxnSp macro="">
            <xdr:nvCxnSpPr>
              <xdr:cNvPr id="17" name="16 Conector recto de flecha">
                <a:extLst>
                  <a:ext uri="{FF2B5EF4-FFF2-40B4-BE49-F238E27FC236}">
                    <a16:creationId xmlns:a16="http://schemas.microsoft.com/office/drawing/2014/main" id="{00000000-0008-0000-0700-000011000000}"/>
                  </a:ext>
                </a:extLst>
              </xdr:cNvPr>
              <xdr:cNvCxnSpPr/>
            </xdr:nvCxnSpPr>
            <xdr:spPr>
              <a:xfrm>
                <a:off x="3609975" y="2857501"/>
                <a:ext cx="4781550" cy="952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23 Conector recto de flecha">
                <a:extLst>
                  <a:ext uri="{FF2B5EF4-FFF2-40B4-BE49-F238E27FC236}">
                    <a16:creationId xmlns:a16="http://schemas.microsoft.com/office/drawing/2014/main" id="{00000000-0008-0000-0700-000018000000}"/>
                  </a:ext>
                </a:extLst>
              </xdr:cNvPr>
              <xdr:cNvCxnSpPr/>
            </xdr:nvCxnSpPr>
            <xdr:spPr>
              <a:xfrm flipV="1">
                <a:off x="3814762" y="209550"/>
                <a:ext cx="0" cy="281940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</xdr:col>
      <xdr:colOff>128588</xdr:colOff>
      <xdr:row>5</xdr:row>
      <xdr:rowOff>133350</xdr:rowOff>
    </xdr:from>
    <xdr:to>
      <xdr:col>3</xdr:col>
      <xdr:colOff>333375</xdr:colOff>
      <xdr:row>14</xdr:row>
      <xdr:rowOff>66675</xdr:rowOff>
    </xdr:to>
    <xdr:grpSp>
      <xdr:nvGrpSpPr>
        <xdr:cNvPr id="23" name="22 Grup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pSpPr/>
      </xdr:nvGrpSpPr>
      <xdr:grpSpPr>
        <a:xfrm>
          <a:off x="890588" y="1085850"/>
          <a:ext cx="1738312" cy="1647825"/>
          <a:chOff x="890588" y="323850"/>
          <a:chExt cx="1728787" cy="1647825"/>
        </a:xfrm>
      </xdr:grpSpPr>
      <xdr:grpSp>
        <xdr:nvGrpSpPr>
          <xdr:cNvPr id="21" name="20 Grupo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GrpSpPr/>
        </xdr:nvGrpSpPr>
        <xdr:grpSpPr>
          <a:xfrm>
            <a:off x="895349" y="323850"/>
            <a:ext cx="1423989" cy="1585913"/>
            <a:chOff x="895349" y="323850"/>
            <a:chExt cx="1423989" cy="1585913"/>
          </a:xfrm>
        </xdr:grpSpPr>
        <xdr:grpSp>
          <xdr:nvGrpSpPr>
            <xdr:cNvPr id="5" name="4 Grupo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895349" y="323850"/>
              <a:ext cx="1260000" cy="1260000"/>
              <a:chOff x="895349" y="323850"/>
              <a:chExt cx="1260000" cy="1260000"/>
            </a:xfrm>
          </xdr:grpSpPr>
          <xdr:sp macro="" textlink="">
            <xdr:nvSpPr>
              <xdr:cNvPr id="3" name="2 Elipse">
                <a:extLst>
                  <a:ext uri="{FF2B5EF4-FFF2-40B4-BE49-F238E27FC236}">
                    <a16:creationId xmlns:a16="http://schemas.microsoft.com/office/drawing/2014/main" id="{00000000-0008-0000-0700-000003000000}"/>
                  </a:ext>
                </a:extLst>
              </xdr:cNvPr>
              <xdr:cNvSpPr/>
            </xdr:nvSpPr>
            <xdr:spPr>
              <a:xfrm>
                <a:off x="895349" y="323850"/>
                <a:ext cx="1260000" cy="1260000"/>
              </a:xfrm>
              <a:prstGeom prst="ellipse">
                <a:avLst/>
              </a:prstGeom>
              <a:solidFill>
                <a:schemeClr val="bg1">
                  <a:lumMod val="50000"/>
                </a:scheme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4" name="3 Elipse">
                <a:extLst>
                  <a:ext uri="{FF2B5EF4-FFF2-40B4-BE49-F238E27FC236}">
                    <a16:creationId xmlns:a16="http://schemas.microsoft.com/office/drawing/2014/main" id="{00000000-0008-0000-0700-000004000000}"/>
                  </a:ext>
                </a:extLst>
              </xdr:cNvPr>
              <xdr:cNvSpPr/>
            </xdr:nvSpPr>
            <xdr:spPr>
              <a:xfrm>
                <a:off x="1066800" y="504825"/>
                <a:ext cx="900000" cy="900000"/>
              </a:xfrm>
              <a:prstGeom prst="ellipse">
                <a:avLst/>
              </a:prstGeom>
              <a:solidFill>
                <a:schemeClr val="accent6">
                  <a:lumMod val="60000"/>
                  <a:lumOff val="40000"/>
                </a:schemeClr>
              </a:solidFill>
              <a:ln w="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es-ES" sz="1100"/>
              </a:p>
            </xdr:txBody>
          </xdr:sp>
        </xdr:grpSp>
        <xdr:grpSp>
          <xdr:nvGrpSpPr>
            <xdr:cNvPr id="20" name="19 Grupo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GrpSpPr/>
          </xdr:nvGrpSpPr>
          <xdr:grpSpPr>
            <a:xfrm>
              <a:off x="1062038" y="933496"/>
              <a:ext cx="1257300" cy="976267"/>
              <a:chOff x="1062038" y="933496"/>
              <a:chExt cx="1257300" cy="976267"/>
            </a:xfrm>
          </xdr:grpSpPr>
          <xdr:grpSp>
            <xdr:nvGrpSpPr>
              <xdr:cNvPr id="19" name="18 Grupo">
                <a:extLst>
                  <a:ext uri="{FF2B5EF4-FFF2-40B4-BE49-F238E27FC236}">
                    <a16:creationId xmlns:a16="http://schemas.microsoft.com/office/drawing/2014/main" id="{00000000-0008-0000-0700-000013000000}"/>
                  </a:ext>
                </a:extLst>
              </xdr:cNvPr>
              <xdr:cNvGrpSpPr/>
            </xdr:nvGrpSpPr>
            <xdr:grpSpPr>
              <a:xfrm>
                <a:off x="1062038" y="954809"/>
                <a:ext cx="904985" cy="954954"/>
                <a:chOff x="1062038" y="954809"/>
                <a:chExt cx="904985" cy="954954"/>
              </a:xfrm>
            </xdr:grpSpPr>
            <xdr:grpSp>
              <xdr:nvGrpSpPr>
                <xdr:cNvPr id="14" name="13 Grupo">
                  <a:extLst>
                    <a:ext uri="{FF2B5EF4-FFF2-40B4-BE49-F238E27FC236}">
                      <a16:creationId xmlns:a16="http://schemas.microsoft.com/office/drawing/2014/main" id="{00000000-0008-0000-0700-00000E000000}"/>
                    </a:ext>
                  </a:extLst>
                </xdr:cNvPr>
                <xdr:cNvGrpSpPr/>
              </xdr:nvGrpSpPr>
              <xdr:grpSpPr>
                <a:xfrm>
                  <a:off x="1071563" y="954809"/>
                  <a:ext cx="895460" cy="954954"/>
                  <a:chOff x="1071563" y="954809"/>
                  <a:chExt cx="895460" cy="954954"/>
                </a:xfrm>
              </xdr:grpSpPr>
              <xdr:cxnSp macro="">
                <xdr:nvCxnSpPr>
                  <xdr:cNvPr id="7" name="6 Conector recto">
                    <a:extLst>
                      <a:ext uri="{FF2B5EF4-FFF2-40B4-BE49-F238E27FC236}">
                        <a16:creationId xmlns:a16="http://schemas.microsoft.com/office/drawing/2014/main" id="{00000000-0008-0000-0700-000007000000}"/>
                      </a:ext>
                    </a:extLst>
                  </xdr:cNvPr>
                  <xdr:cNvCxnSpPr/>
                </xdr:nvCxnSpPr>
                <xdr:spPr>
                  <a:xfrm>
                    <a:off x="1071563" y="954825"/>
                    <a:ext cx="32" cy="954938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" name="8 Conector recto">
                    <a:extLst>
                      <a:ext uri="{FF2B5EF4-FFF2-40B4-BE49-F238E27FC236}">
                        <a16:creationId xmlns:a16="http://schemas.microsoft.com/office/drawing/2014/main" id="{00000000-0008-0000-0700-000009000000}"/>
                      </a:ext>
                    </a:extLst>
                  </xdr:cNvPr>
                  <xdr:cNvCxnSpPr/>
                </xdr:nvCxnSpPr>
                <xdr:spPr>
                  <a:xfrm>
                    <a:off x="1966991" y="954809"/>
                    <a:ext cx="32" cy="954938"/>
                  </a:xfrm>
                  <a:prstGeom prst="line">
                    <a:avLst/>
                  </a:prstGeom>
                  <a:ln w="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1" name="10 Conector recto de flecha">
                  <a:extLst>
                    <a:ext uri="{FF2B5EF4-FFF2-40B4-BE49-F238E27FC236}">
                      <a16:creationId xmlns:a16="http://schemas.microsoft.com/office/drawing/2014/main" id="{00000000-0008-0000-0700-00000B000000}"/>
                    </a:ext>
                  </a:extLst>
                </xdr:cNvPr>
                <xdr:cNvCxnSpPr/>
              </xdr:nvCxnSpPr>
              <xdr:spPr>
                <a:xfrm>
                  <a:off x="1062038" y="1905000"/>
                  <a:ext cx="904875" cy="0"/>
                </a:xfrm>
                <a:prstGeom prst="straightConnector1">
                  <a:avLst/>
                </a:prstGeom>
                <a:ln w="0">
                  <a:solidFill>
                    <a:schemeClr val="tx1"/>
                  </a:solidFill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6" name="15 Conector recto de flecha">
                <a:extLst>
                  <a:ext uri="{FF2B5EF4-FFF2-40B4-BE49-F238E27FC236}">
                    <a16:creationId xmlns:a16="http://schemas.microsoft.com/office/drawing/2014/main" id="{00000000-0008-0000-0700-000010000000}"/>
                  </a:ext>
                </a:extLst>
              </xdr:cNvPr>
              <xdr:cNvCxnSpPr/>
            </xdr:nvCxnSpPr>
            <xdr:spPr>
              <a:xfrm flipH="1">
                <a:off x="1628776" y="933496"/>
                <a:ext cx="690562" cy="295275"/>
              </a:xfrm>
              <a:prstGeom prst="straightConnector1">
                <a:avLst/>
              </a:prstGeom>
              <a:ln w="0">
                <a:solidFill>
                  <a:schemeClr val="tx1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22" name="21 CuadroTexto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 txBox="1"/>
        </xdr:nvSpPr>
        <xdr:spPr>
          <a:xfrm>
            <a:off x="890588" y="819150"/>
            <a:ext cx="1728787" cy="11525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                                           </a:t>
            </a:r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T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f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 	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         </a:t>
            </a: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	       T</a:t>
            </a:r>
            <a:r>
              <a:rPr lang="es-ES" sz="800" b="1" i="1">
                <a:latin typeface="Times New Roman" pitchFamily="18" charset="0"/>
                <a:cs typeface="Times New Roman" pitchFamily="18" charset="0"/>
              </a:rPr>
              <a:t>e</a:t>
            </a:r>
          </a:p>
          <a:p>
            <a:endParaRPr lang="es-ES" sz="1100" b="1" i="1">
              <a:latin typeface="Times New Roman" pitchFamily="18" charset="0"/>
              <a:cs typeface="Times New Roman" pitchFamily="18" charset="0"/>
            </a:endParaRPr>
          </a:p>
          <a:p>
            <a:r>
              <a:rPr lang="es-ES" sz="1100" b="1" i="1">
                <a:latin typeface="Times New Roman" pitchFamily="18" charset="0"/>
                <a:cs typeface="Times New Roman" pitchFamily="18" charset="0"/>
              </a:rPr>
              <a:t>            </a:t>
            </a:r>
            <a:r>
              <a:rPr lang="es-ES" sz="1100" b="1" i="1">
                <a:latin typeface="GreekS" pitchFamily="2" charset="0"/>
                <a:cs typeface="GreekS" pitchFamily="2" charset="0"/>
              </a:rPr>
              <a:t>F</a:t>
            </a:r>
          </a:p>
        </xdr:txBody>
      </xdr:sp>
    </xdr:grpSp>
    <xdr:clientData/>
  </xdr:twoCellAnchor>
  <xdr:twoCellAnchor>
    <xdr:from>
      <xdr:col>7</xdr:col>
      <xdr:colOff>742950</xdr:colOff>
      <xdr:row>4</xdr:row>
      <xdr:rowOff>171450</xdr:rowOff>
    </xdr:from>
    <xdr:to>
      <xdr:col>7</xdr:col>
      <xdr:colOff>752475</xdr:colOff>
      <xdr:row>5</xdr:row>
      <xdr:rowOff>19050</xdr:rowOff>
    </xdr:to>
    <xdr:cxnSp macro="">
      <xdr:nvCxnSpPr>
        <xdr:cNvPr id="32" name="31 Conector recto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6076950" y="171450"/>
          <a:ext cx="9525" cy="38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476250</xdr:colOff>
      <xdr:row>1</xdr:row>
      <xdr:rowOff>28574</xdr:rowOff>
    </xdr:from>
    <xdr:to>
      <xdr:col>23</xdr:col>
      <xdr:colOff>47625</xdr:colOff>
      <xdr:row>21</xdr:row>
      <xdr:rowOff>57149</xdr:rowOff>
    </xdr:to>
    <xdr:grpSp>
      <xdr:nvGrpSpPr>
        <xdr:cNvPr id="103" name="102 Grupo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GrpSpPr/>
      </xdr:nvGrpSpPr>
      <xdr:grpSpPr>
        <a:xfrm>
          <a:off x="11915775" y="219074"/>
          <a:ext cx="5667375" cy="3838575"/>
          <a:chOff x="9620250" y="476249"/>
          <a:chExt cx="5667375" cy="3838575"/>
        </a:xfrm>
      </xdr:grpSpPr>
      <xdr:grpSp>
        <xdr:nvGrpSpPr>
          <xdr:cNvPr id="101" name="100 Grupo">
            <a:extLst>
              <a:ext uri="{FF2B5EF4-FFF2-40B4-BE49-F238E27FC236}">
                <a16:creationId xmlns:a16="http://schemas.microsoft.com/office/drawing/2014/main" id="{00000000-0008-0000-0700-000065000000}"/>
              </a:ext>
            </a:extLst>
          </xdr:cNvPr>
          <xdr:cNvGrpSpPr/>
        </xdr:nvGrpSpPr>
        <xdr:grpSpPr>
          <a:xfrm>
            <a:off x="9620250" y="476249"/>
            <a:ext cx="5667375" cy="3838575"/>
            <a:chOff x="10544175" y="552450"/>
            <a:chExt cx="5705475" cy="3829050"/>
          </a:xfrm>
        </xdr:grpSpPr>
        <xdr:grpSp>
          <xdr:nvGrpSpPr>
            <xdr:cNvPr id="74" name="73 Grupo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GrpSpPr/>
          </xdr:nvGrpSpPr>
          <xdr:grpSpPr>
            <a:xfrm>
              <a:off x="10544175" y="566738"/>
              <a:ext cx="5257800" cy="3429000"/>
              <a:chOff x="8943975" y="376238"/>
              <a:chExt cx="5257800" cy="3429000"/>
            </a:xfrm>
          </xdr:grpSpPr>
          <xdr:grpSp>
            <xdr:nvGrpSpPr>
              <xdr:cNvPr id="72" name="71 Grupo">
                <a:extLst>
                  <a:ext uri="{FF2B5EF4-FFF2-40B4-BE49-F238E27FC236}">
                    <a16:creationId xmlns:a16="http://schemas.microsoft.com/office/drawing/2014/main" id="{00000000-0008-0000-0700-000048000000}"/>
                  </a:ext>
                </a:extLst>
              </xdr:cNvPr>
              <xdr:cNvGrpSpPr/>
            </xdr:nvGrpSpPr>
            <xdr:grpSpPr>
              <a:xfrm>
                <a:off x="8943975" y="376238"/>
                <a:ext cx="5257800" cy="3429000"/>
                <a:chOff x="8943975" y="376238"/>
                <a:chExt cx="5257800" cy="3429000"/>
              </a:xfrm>
            </xdr:grpSpPr>
            <xdr:grpSp>
              <xdr:nvGrpSpPr>
                <xdr:cNvPr id="58" name="57 Grupo">
                  <a:extLst>
                    <a:ext uri="{FF2B5EF4-FFF2-40B4-BE49-F238E27FC236}">
                      <a16:creationId xmlns:a16="http://schemas.microsoft.com/office/drawing/2014/main" id="{00000000-0008-0000-0700-00003A000000}"/>
                    </a:ext>
                  </a:extLst>
                </xdr:cNvPr>
                <xdr:cNvGrpSpPr/>
              </xdr:nvGrpSpPr>
              <xdr:grpSpPr>
                <a:xfrm>
                  <a:off x="8943975" y="376238"/>
                  <a:ext cx="5257800" cy="3429000"/>
                  <a:chOff x="8943975" y="376238"/>
                  <a:chExt cx="5257800" cy="3429000"/>
                </a:xfrm>
              </xdr:grpSpPr>
              <xdr:cxnSp macro="">
                <xdr:nvCxnSpPr>
                  <xdr:cNvPr id="40" name="39 Conector recto de flecha">
                    <a:extLst>
                      <a:ext uri="{FF2B5EF4-FFF2-40B4-BE49-F238E27FC236}">
                        <a16:creationId xmlns:a16="http://schemas.microsoft.com/office/drawing/2014/main" id="{00000000-0008-0000-0700-000028000000}"/>
                      </a:ext>
                    </a:extLst>
                  </xdr:cNvPr>
                  <xdr:cNvCxnSpPr/>
                </xdr:nvCxnSpPr>
                <xdr:spPr>
                  <a:xfrm flipV="1">
                    <a:off x="9144001" y="376238"/>
                    <a:ext cx="4762" cy="3429000"/>
                  </a:xfrm>
                  <a:prstGeom prst="straightConnector1">
                    <a:avLst/>
                  </a:prstGeom>
                  <a:ln>
                    <a:solidFill>
                      <a:schemeClr val="tx1"/>
                    </a:solidFill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3" name="42 Conector recto de flecha">
                    <a:extLst>
                      <a:ext uri="{FF2B5EF4-FFF2-40B4-BE49-F238E27FC236}">
                        <a16:creationId xmlns:a16="http://schemas.microsoft.com/office/drawing/2014/main" id="{00000000-0008-0000-0700-00002B000000}"/>
                      </a:ext>
                    </a:extLst>
                  </xdr:cNvPr>
                  <xdr:cNvCxnSpPr/>
                </xdr:nvCxnSpPr>
                <xdr:spPr>
                  <a:xfrm>
                    <a:off x="8943975" y="3619500"/>
                    <a:ext cx="5257800" cy="9525"/>
                  </a:xfrm>
                  <a:prstGeom prst="straightConnector1">
                    <a:avLst/>
                  </a:prstGeom>
                  <a:ln w="12700">
                    <a:solidFill>
                      <a:schemeClr val="tx1"/>
                    </a:solidFill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61" name="60 Grupo">
                  <a:extLst>
                    <a:ext uri="{FF2B5EF4-FFF2-40B4-BE49-F238E27FC236}">
                      <a16:creationId xmlns:a16="http://schemas.microsoft.com/office/drawing/2014/main" id="{00000000-0008-0000-0700-00003D000000}"/>
                    </a:ext>
                  </a:extLst>
                </xdr:cNvPr>
                <xdr:cNvGrpSpPr/>
              </xdr:nvGrpSpPr>
              <xdr:grpSpPr>
                <a:xfrm>
                  <a:off x="9148738" y="752475"/>
                  <a:ext cx="4576787" cy="2866874"/>
                  <a:chOff x="9143976" y="752475"/>
                  <a:chExt cx="4576787" cy="2866874"/>
                </a:xfrm>
              </xdr:grpSpPr>
              <xdr:sp macro="" textlink="">
                <xdr:nvSpPr>
                  <xdr:cNvPr id="53" name="52 Rectángulo">
                    <a:extLst>
                      <a:ext uri="{FF2B5EF4-FFF2-40B4-BE49-F238E27FC236}">
                        <a16:creationId xmlns:a16="http://schemas.microsoft.com/office/drawing/2014/main" id="{00000000-0008-0000-0700-000035000000}"/>
                      </a:ext>
                    </a:extLst>
                  </xdr:cNvPr>
                  <xdr:cNvSpPr/>
                </xdr:nvSpPr>
                <xdr:spPr>
                  <a:xfrm>
                    <a:off x="9153525" y="752475"/>
                    <a:ext cx="4567238" cy="2857500"/>
                  </a:xfrm>
                  <a:prstGeom prst="rect">
                    <a:avLst/>
                  </a:prstGeom>
                  <a:solidFill>
                    <a:schemeClr val="accent3">
                      <a:lumMod val="60000"/>
                      <a:lumOff val="40000"/>
                    </a:schemeClr>
                  </a:solidFill>
                  <a:ln w="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  <xdr:sp macro="" textlink="">
                <xdr:nvSpPr>
                  <xdr:cNvPr id="55" name="54 Triángulo rectángulo">
                    <a:extLst>
                      <a:ext uri="{FF2B5EF4-FFF2-40B4-BE49-F238E27FC236}">
                        <a16:creationId xmlns:a16="http://schemas.microsoft.com/office/drawing/2014/main" id="{00000000-0008-0000-0700-000037000000}"/>
                      </a:ext>
                    </a:extLst>
                  </xdr:cNvPr>
                  <xdr:cNvSpPr/>
                </xdr:nvSpPr>
                <xdr:spPr>
                  <a:xfrm flipH="1">
                    <a:off x="9143976" y="1885950"/>
                    <a:ext cx="4567261" cy="1733399"/>
                  </a:xfrm>
                  <a:prstGeom prst="rtTriangle">
                    <a:avLst/>
                  </a:prstGeom>
                  <a:solidFill>
                    <a:srgbClr val="FF0000">
                      <a:alpha val="50000"/>
                    </a:srgbClr>
                  </a:solidFill>
                  <a:ln w="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rtlCol="0" anchor="ctr"/>
                  <a:lstStyle/>
                  <a:p>
                    <a:pPr algn="ctr"/>
                    <a:endParaRPr lang="es-ES" sz="1100"/>
                  </a:p>
                </xdr:txBody>
              </xdr:sp>
            </xdr:grpSp>
          </xdr:grpSp>
          <xdr:grpSp>
            <xdr:nvGrpSpPr>
              <xdr:cNvPr id="73" name="72 Grupo">
                <a:extLst>
                  <a:ext uri="{FF2B5EF4-FFF2-40B4-BE49-F238E27FC236}">
                    <a16:creationId xmlns:a16="http://schemas.microsoft.com/office/drawing/2014/main" id="{00000000-0008-0000-0700-000049000000}"/>
                  </a:ext>
                </a:extLst>
              </xdr:cNvPr>
              <xdr:cNvGrpSpPr/>
            </xdr:nvGrpSpPr>
            <xdr:grpSpPr>
              <a:xfrm>
                <a:off x="9072602" y="552450"/>
                <a:ext cx="4788000" cy="3248025"/>
                <a:chOff x="9072602" y="552450"/>
                <a:chExt cx="4788000" cy="3248025"/>
              </a:xfrm>
            </xdr:grpSpPr>
            <xdr:cxnSp macro="">
              <xdr:nvCxnSpPr>
                <xdr:cNvPr id="70" name="69 Conector recto">
                  <a:extLst>
                    <a:ext uri="{FF2B5EF4-FFF2-40B4-BE49-F238E27FC236}">
                      <a16:creationId xmlns:a16="http://schemas.microsoft.com/office/drawing/2014/main" id="{00000000-0008-0000-0700-000046000000}"/>
                    </a:ext>
                  </a:extLst>
                </xdr:cNvPr>
                <xdr:cNvCxnSpPr/>
              </xdr:nvCxnSpPr>
              <xdr:spPr>
                <a:xfrm>
                  <a:off x="9072602" y="3300400"/>
                  <a:ext cx="4788000" cy="9525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lgDashDot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" name="65 Conector recto de flecha">
                  <a:extLst>
                    <a:ext uri="{FF2B5EF4-FFF2-40B4-BE49-F238E27FC236}">
                      <a16:creationId xmlns:a16="http://schemas.microsoft.com/office/drawing/2014/main" id="{00000000-0008-0000-0700-000042000000}"/>
                    </a:ext>
                  </a:extLst>
                </xdr:cNvPr>
                <xdr:cNvCxnSpPr/>
              </xdr:nvCxnSpPr>
              <xdr:spPr>
                <a:xfrm flipV="1">
                  <a:off x="9991763" y="552450"/>
                  <a:ext cx="9525" cy="3248025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prstDash val="lgDashDot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92" name="91 CuadroTexto">
              <a:extLst>
                <a:ext uri="{FF2B5EF4-FFF2-40B4-BE49-F238E27FC236}">
                  <a16:creationId xmlns:a16="http://schemas.microsoft.com/office/drawing/2014/main" id="{00000000-0008-0000-0700-00005C000000}"/>
                </a:ext>
              </a:extLst>
            </xdr:cNvPr>
            <xdr:cNvSpPr txBox="1"/>
          </xdr:nvSpPr>
          <xdr:spPr>
            <a:xfrm>
              <a:off x="10715625" y="552450"/>
              <a:ext cx="5534025" cy="382905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k 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[</a:t>
              </a:r>
              <a:r>
                <a:rPr lang="es-ES" sz="1100" b="0" i="1">
                  <a:latin typeface="Times New Roman" pitchFamily="18" charset="0"/>
                  <a:cs typeface="Times New Roman" pitchFamily="18" charset="0"/>
                </a:rPr>
                <a:t>m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]</a:t>
              </a: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  <a:p>
              <a:r>
                <a:rPr lang="es-ES" sz="1100" b="0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L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cc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 =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  7,9 [</a:t>
              </a:r>
              <a:r>
                <a:rPr lang="es-ES" sz="1100" b="0" i="1">
                  <a:latin typeface="Times New Roman" pitchFamily="18" charset="0"/>
                  <a:cs typeface="Times New Roman" pitchFamily="18" charset="0"/>
                </a:rPr>
                <a:t>m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]</a:t>
              </a:r>
            </a:p>
            <a:p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					   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U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FN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 [</a:t>
              </a:r>
              <a:r>
                <a:rPr lang="es-ES" sz="1100" b="0" i="1">
                  <a:latin typeface="Times New Roman" pitchFamily="18" charset="0"/>
                  <a:cs typeface="Times New Roman" pitchFamily="18" charset="0"/>
                </a:rPr>
                <a:t>V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]  									</a:t>
              </a:r>
            </a:p>
            <a:p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                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U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FT</a:t>
              </a:r>
              <a:r>
                <a:rPr lang="es-ES" sz="1100" b="0" i="0">
                  <a:latin typeface="Times New Roman" pitchFamily="18" charset="0"/>
                  <a:cs typeface="Times New Roman" pitchFamily="18" charset="0"/>
                </a:rPr>
                <a:t> </a:t>
              </a:r>
              <a:r>
                <a:rPr lang="es-ES" sz="1100" b="0" i="0" baseline="0">
                  <a:latin typeface="Times New Roman" pitchFamily="18" charset="0"/>
                  <a:cs typeface="Times New Roman" pitchFamily="18" charset="0"/>
                </a:rPr>
                <a:t> =  231 [</a:t>
              </a:r>
              <a:r>
                <a:rPr lang="es-ES" sz="1100" b="0" i="1" baseline="0">
                  <a:latin typeface="Times New Roman" pitchFamily="18" charset="0"/>
                  <a:cs typeface="Times New Roman" pitchFamily="18" charset="0"/>
                </a:rPr>
                <a:t>V</a:t>
              </a:r>
              <a:r>
                <a:rPr lang="es-ES" sz="1100" b="0" i="0" baseline="0">
                  <a:latin typeface="Times New Roman" pitchFamily="18" charset="0"/>
                  <a:cs typeface="Times New Roman" pitchFamily="18" charset="0"/>
                </a:rPr>
                <a:t>]</a:t>
              </a:r>
              <a:endParaRPr lang="es-ES" sz="1100" b="0" i="0">
                <a:latin typeface="Times New Roman" pitchFamily="18" charset="0"/>
                <a:cs typeface="Times New Roman" pitchFamily="18" charset="0"/>
              </a:endParaRPr>
            </a:p>
          </xdr:txBody>
        </xdr:sp>
      </xdr:grpSp>
      <xdr:sp macro="" textlink="">
        <xdr:nvSpPr>
          <xdr:cNvPr id="102" name="101 CuadroTexto">
            <a:extLst>
              <a:ext uri="{FF2B5EF4-FFF2-40B4-BE49-F238E27FC236}">
                <a16:creationId xmlns:a16="http://schemas.microsoft.com/office/drawing/2014/main" id="{00000000-0008-0000-0700-000066000000}"/>
              </a:ext>
            </a:extLst>
          </xdr:cNvPr>
          <xdr:cNvSpPr txBox="1"/>
        </xdr:nvSpPr>
        <xdr:spPr>
          <a:xfrm>
            <a:off x="11820525" y="3438525"/>
            <a:ext cx="2247900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ES" sz="1100"/>
              <a:t>Zona prohibida por cortocircuito</a:t>
            </a:r>
          </a:p>
        </xdr:txBody>
      </xdr:sp>
    </xdr:grpSp>
    <xdr:clientData/>
  </xdr:twoCellAnchor>
  <xdr:oneCellAnchor>
    <xdr:from>
      <xdr:col>10</xdr:col>
      <xdr:colOff>47625</xdr:colOff>
      <xdr:row>49</xdr:row>
      <xdr:rowOff>114300</xdr:rowOff>
    </xdr:from>
    <xdr:ext cx="184731" cy="264560"/>
    <xdr:sp macro="" textlink="">
      <xdr:nvSpPr>
        <xdr:cNvPr id="118" name="117 CuadroTexto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/>
      </xdr:nvSpPr>
      <xdr:spPr>
        <a:xfrm>
          <a:off x="7677150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13</xdr:row>
          <xdr:rowOff>66675</xdr:rowOff>
        </xdr:from>
        <xdr:to>
          <xdr:col>20</xdr:col>
          <xdr:colOff>390525</xdr:colOff>
          <xdr:row>15</xdr:row>
          <xdr:rowOff>180975</xdr:rowOff>
        </xdr:to>
        <xdr:sp macro="" textlink="">
          <xdr:nvSpPr>
            <xdr:cNvPr id="12329" name="Object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7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9525</xdr:colOff>
      <xdr:row>41</xdr:row>
      <xdr:rowOff>38100</xdr:rowOff>
    </xdr:from>
    <xdr:to>
      <xdr:col>7</xdr:col>
      <xdr:colOff>723900</xdr:colOff>
      <xdr:row>52</xdr:row>
      <xdr:rowOff>57150</xdr:rowOff>
    </xdr:to>
    <xdr:grpSp>
      <xdr:nvGrpSpPr>
        <xdr:cNvPr id="12370" name="Group 82">
          <a:extLst>
            <a:ext uri="{FF2B5EF4-FFF2-40B4-BE49-F238E27FC236}">
              <a16:creationId xmlns:a16="http://schemas.microsoft.com/office/drawing/2014/main" id="{00000000-0008-0000-0700-000052300000}"/>
            </a:ext>
          </a:extLst>
        </xdr:cNvPr>
        <xdr:cNvGrpSpPr>
          <a:grpSpLocks/>
        </xdr:cNvGrpSpPr>
      </xdr:nvGrpSpPr>
      <xdr:grpSpPr bwMode="auto">
        <a:xfrm>
          <a:off x="1533525" y="7848600"/>
          <a:ext cx="4533900" cy="2114550"/>
          <a:chOff x="161" y="824"/>
          <a:chExt cx="476" cy="22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334" name="Object 46" hidden="1">
                <a:extLst>
                  <a:ext uri="{63B3BB69-23CF-44E3-9099-C40C66FF867C}">
                    <a14:compatExt spid="_x0000_s12334"/>
                  </a:ext>
                  <a:ext uri="{FF2B5EF4-FFF2-40B4-BE49-F238E27FC236}">
                    <a16:creationId xmlns:a16="http://schemas.microsoft.com/office/drawing/2014/main" id="{00000000-0008-0000-0700-00002E300000}"/>
                  </a:ext>
                </a:extLst>
              </xdr:cNvPr>
              <xdr:cNvSpPr/>
            </xdr:nvSpPr>
            <xdr:spPr bwMode="auto">
              <a:xfrm>
                <a:off x="446" y="992"/>
                <a:ext cx="191" cy="54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pic>
        <xdr:nvPicPr>
          <xdr:cNvPr id="12336" name="Picture 48">
            <a:extLst>
              <a:ext uri="{FF2B5EF4-FFF2-40B4-BE49-F238E27FC236}">
                <a16:creationId xmlns:a16="http://schemas.microsoft.com/office/drawing/2014/main" id="{00000000-0008-0000-0700-0000303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" y="824"/>
            <a:ext cx="209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35</xdr:row>
          <xdr:rowOff>180975</xdr:rowOff>
        </xdr:from>
        <xdr:to>
          <xdr:col>17</xdr:col>
          <xdr:colOff>142875</xdr:colOff>
          <xdr:row>38</xdr:row>
          <xdr:rowOff>114300</xdr:rowOff>
        </xdr:to>
        <xdr:sp macro="" textlink="">
          <xdr:nvSpPr>
            <xdr:cNvPr id="12337" name="Object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7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252389</xdr:colOff>
      <xdr:row>0</xdr:row>
      <xdr:rowOff>56942</xdr:rowOff>
    </xdr:from>
    <xdr:to>
      <xdr:col>4</xdr:col>
      <xdr:colOff>576263</xdr:colOff>
      <xdr:row>7</xdr:row>
      <xdr:rowOff>85517</xdr:rowOff>
    </xdr:to>
    <xdr:grpSp>
      <xdr:nvGrpSpPr>
        <xdr:cNvPr id="104" name="103 Grupo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GrpSpPr/>
      </xdr:nvGrpSpPr>
      <xdr:grpSpPr>
        <a:xfrm>
          <a:off x="252389" y="56942"/>
          <a:ext cx="3371874" cy="1362075"/>
          <a:chOff x="252389" y="628442"/>
          <a:chExt cx="3371874" cy="13620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 txBox="1"/>
        </xdr:nvSpPr>
        <xdr:spPr>
          <a:xfrm>
            <a:off x="252389" y="628442"/>
            <a:ext cx="3371874" cy="13620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100" b="1" i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         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k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I +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       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         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L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	                      </a:t>
            </a:r>
            <a:endParaRPr lang="es-ES">
              <a:latin typeface="Times New Roman" pitchFamily="18" charset="0"/>
              <a:cs typeface="Times New Roman" pitchFamily="18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 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Uk  =  U+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U    Y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</a:t>
            </a:r>
            <a:r>
              <a:rPr lang="es-ES" sz="1100" b="1" i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</a:t>
            </a:r>
            <a:r>
              <a:rPr lang="es-ES" sz="1100" b="1" i="0">
                <a:solidFill>
                  <a:schemeClr val="dk1"/>
                </a:solidFill>
                <a:latin typeface="GreekC" pitchFamily="2" charset="0"/>
                <a:ea typeface="+mn-ea"/>
                <a:cs typeface="GreekC" pitchFamily="2" charset="0"/>
              </a:rPr>
              <a:t>D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I</a:t>
            </a:r>
            <a:r>
              <a:rPr lang="es-ES" sz="1100" b="1" i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	U</a:t>
            </a:r>
            <a:r>
              <a: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0</a:t>
            </a:r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	       </a:t>
            </a:r>
          </a:p>
          <a:p>
            <a:r>
              <a:rPr lang="es-ES" sz="11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		</a:t>
            </a:r>
            <a:endParaRPr lang="es-ES" sz="1100" i="1">
              <a:latin typeface="Times New Roman" pitchFamily="18" charset="0"/>
              <a:cs typeface="Times New Roman" pitchFamily="18" charset="0"/>
            </a:endParaRPr>
          </a:p>
        </xdr:txBody>
      </xdr:sp>
      <xdr:grpSp>
        <xdr:nvGrpSpPr>
          <xdr:cNvPr id="103" name="102 Grupo">
            <a:extLst>
              <a:ext uri="{FF2B5EF4-FFF2-40B4-BE49-F238E27FC236}">
                <a16:creationId xmlns:a16="http://schemas.microsoft.com/office/drawing/2014/main" id="{00000000-0008-0000-0800-000067000000}"/>
              </a:ext>
            </a:extLst>
          </xdr:cNvPr>
          <xdr:cNvGrpSpPr/>
        </xdr:nvGrpSpPr>
        <xdr:grpSpPr>
          <a:xfrm>
            <a:off x="1039159" y="1243005"/>
            <a:ext cx="2472238" cy="671559"/>
            <a:chOff x="982003" y="1243005"/>
            <a:chExt cx="2472238" cy="671559"/>
          </a:xfrm>
        </xdr:grpSpPr>
        <xdr:grpSp>
          <xdr:nvGrpSpPr>
            <xdr:cNvPr id="102" name="101 Grupo">
              <a:extLst>
                <a:ext uri="{FF2B5EF4-FFF2-40B4-BE49-F238E27FC236}">
                  <a16:creationId xmlns:a16="http://schemas.microsoft.com/office/drawing/2014/main" id="{00000000-0008-0000-0800-000066000000}"/>
                </a:ext>
              </a:extLst>
            </xdr:cNvPr>
            <xdr:cNvGrpSpPr/>
          </xdr:nvGrpSpPr>
          <xdr:grpSpPr>
            <a:xfrm>
              <a:off x="1106150" y="1243005"/>
              <a:ext cx="2124000" cy="671559"/>
              <a:chOff x="1168069" y="1243005"/>
              <a:chExt cx="2124000" cy="671559"/>
            </a:xfrm>
          </xdr:grpSpPr>
          <xdr:cxnSp macro="">
            <xdr:nvCxnSpPr>
              <xdr:cNvPr id="7" name="6 Conector recto">
                <a:extLst>
                  <a:ext uri="{FF2B5EF4-FFF2-40B4-BE49-F238E27FC236}">
                    <a16:creationId xmlns:a16="http://schemas.microsoft.com/office/drawing/2014/main" id="{00000000-0008-0000-0800-000007000000}"/>
                  </a:ext>
                </a:extLst>
              </xdr:cNvPr>
              <xdr:cNvCxnSpPr/>
            </xdr:nvCxnSpPr>
            <xdr:spPr>
              <a:xfrm>
                <a:off x="1201440" y="1343020"/>
                <a:ext cx="539999" cy="0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" name="7 Conector recto">
                <a:extLst>
                  <a:ext uri="{FF2B5EF4-FFF2-40B4-BE49-F238E27FC236}">
                    <a16:creationId xmlns:a16="http://schemas.microsoft.com/office/drawing/2014/main" id="{00000000-0008-0000-0800-000008000000}"/>
                  </a:ext>
                </a:extLst>
              </xdr:cNvPr>
              <xdr:cNvCxnSpPr/>
            </xdr:nvCxnSpPr>
            <xdr:spPr>
              <a:xfrm flipV="1">
                <a:off x="1168069" y="1914520"/>
                <a:ext cx="2124000" cy="44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oval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8 Conector recto">
                <a:extLst>
                  <a:ext uri="{FF2B5EF4-FFF2-40B4-BE49-F238E27FC236}">
                    <a16:creationId xmlns:a16="http://schemas.microsoft.com/office/drawing/2014/main" id="{00000000-0008-0000-0800-000009000000}"/>
                  </a:ext>
                </a:extLst>
              </xdr:cNvPr>
              <xdr:cNvCxnSpPr/>
            </xdr:nvCxnSpPr>
            <xdr:spPr>
              <a:xfrm>
                <a:off x="2966096" y="1338241"/>
                <a:ext cx="288000" cy="0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3" name="285 Grupo">
                <a:extLst>
                  <a:ext uri="{FF2B5EF4-FFF2-40B4-BE49-F238E27FC236}">
                    <a16:creationId xmlns:a16="http://schemas.microsoft.com/office/drawing/2014/main" id="{00000000-0008-0000-0800-00000D000000}"/>
                  </a:ext>
                </a:extLst>
              </xdr:cNvPr>
              <xdr:cNvGrpSpPr/>
            </xdr:nvGrpSpPr>
            <xdr:grpSpPr>
              <a:xfrm>
                <a:off x="1742149" y="1243005"/>
                <a:ext cx="1214900" cy="176207"/>
                <a:chOff x="6419852" y="3724255"/>
                <a:chExt cx="1960911" cy="144000"/>
              </a:xfrm>
            </xdr:grpSpPr>
            <xdr:sp macro="" textlink="">
              <xdr:nvSpPr>
                <xdr:cNvPr id="107" name="106 Forma libre">
                  <a:extLst>
                    <a:ext uri="{FF2B5EF4-FFF2-40B4-BE49-F238E27FC236}">
                      <a16:creationId xmlns:a16="http://schemas.microsoft.com/office/drawing/2014/main" id="{00000000-0008-0000-0800-00006B000000}"/>
                    </a:ext>
                  </a:extLst>
                </xdr:cNvPr>
                <xdr:cNvSpPr/>
              </xdr:nvSpPr>
              <xdr:spPr>
                <a:xfrm>
                  <a:off x="7624763" y="3724255"/>
                  <a:ext cx="756000" cy="144000"/>
                </a:xfrm>
                <a:custGeom>
                  <a:avLst/>
                  <a:gdLst>
                    <a:gd name="connsiteX0" fmla="*/ 0 w 8439150"/>
                    <a:gd name="connsiteY0" fmla="*/ 1173162 h 2527299"/>
                    <a:gd name="connsiteX1" fmla="*/ 409575 w 8439150"/>
                    <a:gd name="connsiteY1" fmla="*/ 2325687 h 2527299"/>
                    <a:gd name="connsiteX2" fmla="*/ 1209675 w 8439150"/>
                    <a:gd name="connsiteY2" fmla="*/ 39687 h 2527299"/>
                    <a:gd name="connsiteX3" fmla="*/ 1924050 w 8439150"/>
                    <a:gd name="connsiteY3" fmla="*/ 2306637 h 2527299"/>
                    <a:gd name="connsiteX4" fmla="*/ 2733675 w 8439150"/>
                    <a:gd name="connsiteY4" fmla="*/ 1587 h 2527299"/>
                    <a:gd name="connsiteX5" fmla="*/ 3457575 w 8439150"/>
                    <a:gd name="connsiteY5" fmla="*/ 2297112 h 2527299"/>
                    <a:gd name="connsiteX6" fmla="*/ 4248150 w 8439150"/>
                    <a:gd name="connsiteY6" fmla="*/ 11112 h 2527299"/>
                    <a:gd name="connsiteX7" fmla="*/ 4981575 w 8439150"/>
                    <a:gd name="connsiteY7" fmla="*/ 2306637 h 2527299"/>
                    <a:gd name="connsiteX8" fmla="*/ 5772150 w 8439150"/>
                    <a:gd name="connsiteY8" fmla="*/ 39687 h 2527299"/>
                    <a:gd name="connsiteX9" fmla="*/ 6505575 w 8439150"/>
                    <a:gd name="connsiteY9" fmla="*/ 2316162 h 2527299"/>
                    <a:gd name="connsiteX10" fmla="*/ 7296150 w 8439150"/>
                    <a:gd name="connsiteY10" fmla="*/ 20637 h 2527299"/>
                    <a:gd name="connsiteX11" fmla="*/ 8029575 w 8439150"/>
                    <a:gd name="connsiteY11" fmla="*/ 2335212 h 2527299"/>
                    <a:gd name="connsiteX12" fmla="*/ 8439150 w 8439150"/>
                    <a:gd name="connsiteY12" fmla="*/ 1173162 h 25272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</a:cxnLst>
                  <a:rect l="l" t="t" r="r" b="b"/>
                  <a:pathLst>
                    <a:path w="8439150" h="2527299">
                      <a:moveTo>
                        <a:pt x="0" y="1173162"/>
                      </a:moveTo>
                      <a:cubicBezTo>
                        <a:pt x="103981" y="1843880"/>
                        <a:pt x="207963" y="2514599"/>
                        <a:pt x="409575" y="2325687"/>
                      </a:cubicBezTo>
                      <a:cubicBezTo>
                        <a:pt x="611187" y="2136775"/>
                        <a:pt x="957263" y="42862"/>
                        <a:pt x="1209675" y="39687"/>
                      </a:cubicBezTo>
                      <a:cubicBezTo>
                        <a:pt x="1462088" y="36512"/>
                        <a:pt x="1670050" y="2312987"/>
                        <a:pt x="1924050" y="2306637"/>
                      </a:cubicBezTo>
                      <a:cubicBezTo>
                        <a:pt x="2178050" y="2300287"/>
                        <a:pt x="2478088" y="3174"/>
                        <a:pt x="2733675" y="1587"/>
                      </a:cubicBezTo>
                      <a:cubicBezTo>
                        <a:pt x="2989262" y="0"/>
                        <a:pt x="3205163" y="2295525"/>
                        <a:pt x="3457575" y="2297112"/>
                      </a:cubicBezTo>
                      <a:cubicBezTo>
                        <a:pt x="3709987" y="2298699"/>
                        <a:pt x="3994150" y="9524"/>
                        <a:pt x="4248150" y="11112"/>
                      </a:cubicBezTo>
                      <a:cubicBezTo>
                        <a:pt x="4502150" y="12700"/>
                        <a:pt x="4727575" y="2301874"/>
                        <a:pt x="4981575" y="2306637"/>
                      </a:cubicBezTo>
                      <a:cubicBezTo>
                        <a:pt x="5235575" y="2311400"/>
                        <a:pt x="5518150" y="38099"/>
                        <a:pt x="5772150" y="39687"/>
                      </a:cubicBezTo>
                      <a:cubicBezTo>
                        <a:pt x="6026150" y="41275"/>
                        <a:pt x="6251575" y="2319337"/>
                        <a:pt x="6505575" y="2316162"/>
                      </a:cubicBezTo>
                      <a:cubicBezTo>
                        <a:pt x="6759575" y="2312987"/>
                        <a:pt x="7042150" y="17462"/>
                        <a:pt x="7296150" y="20637"/>
                      </a:cubicBezTo>
                      <a:cubicBezTo>
                        <a:pt x="7550150" y="23812"/>
                        <a:pt x="7839075" y="2143125"/>
                        <a:pt x="8029575" y="2335212"/>
                      </a:cubicBezTo>
                      <a:cubicBezTo>
                        <a:pt x="8220075" y="2527299"/>
                        <a:pt x="8408988" y="1363662"/>
                        <a:pt x="8439150" y="1173162"/>
                      </a:cubicBezTo>
                    </a:path>
                  </a:pathLst>
                </a:custGeom>
                <a:ln>
                  <a:solidFill>
                    <a:schemeClr val="tx1"/>
                  </a:solidFill>
                  <a:headEnd type="none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s-ES" sz="1100"/>
                </a:p>
              </xdr:txBody>
            </xdr:sp>
            <xdr:grpSp>
              <xdr:nvGrpSpPr>
                <xdr:cNvPr id="108" name="54 Grupo">
                  <a:extLst>
                    <a:ext uri="{FF2B5EF4-FFF2-40B4-BE49-F238E27FC236}">
                      <a16:creationId xmlns:a16="http://schemas.microsoft.com/office/drawing/2014/main" id="{00000000-0008-0000-0800-00006C000000}"/>
                    </a:ext>
                  </a:extLst>
                </xdr:cNvPr>
                <xdr:cNvGrpSpPr/>
              </xdr:nvGrpSpPr>
              <xdr:grpSpPr>
                <a:xfrm>
                  <a:off x="6419852" y="3752830"/>
                  <a:ext cx="766762" cy="95155"/>
                  <a:chOff x="3805238" y="1223898"/>
                  <a:chExt cx="6168471" cy="585758"/>
                </a:xfrm>
              </xdr:grpSpPr>
              <xdr:cxnSp macro="">
                <xdr:nvCxnSpPr>
                  <xdr:cNvPr id="110" name="21 Conector recto">
                    <a:extLst>
                      <a:ext uri="{FF2B5EF4-FFF2-40B4-BE49-F238E27FC236}">
                        <a16:creationId xmlns:a16="http://schemas.microsoft.com/office/drawing/2014/main" id="{00000000-0008-0000-0800-00006E000000}"/>
                      </a:ext>
                    </a:extLst>
                  </xdr:cNvPr>
                  <xdr:cNvCxnSpPr/>
                </xdr:nvCxnSpPr>
                <xdr:spPr>
                  <a:xfrm>
                    <a:off x="3805238" y="1538288"/>
                    <a:ext cx="4763" cy="2520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headEnd type="none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11" name="52 Grupo">
                    <a:extLst>
                      <a:ext uri="{FF2B5EF4-FFF2-40B4-BE49-F238E27FC236}">
                        <a16:creationId xmlns:a16="http://schemas.microsoft.com/office/drawing/2014/main" id="{00000000-0008-0000-0800-00006F000000}"/>
                      </a:ext>
                    </a:extLst>
                  </xdr:cNvPr>
                  <xdr:cNvGrpSpPr/>
                </xdr:nvGrpSpPr>
                <xdr:grpSpPr>
                  <a:xfrm>
                    <a:off x="3814764" y="1223898"/>
                    <a:ext cx="6158945" cy="585758"/>
                    <a:chOff x="3395664" y="1138173"/>
                    <a:chExt cx="6158945" cy="585758"/>
                  </a:xfrm>
                </xdr:grpSpPr>
                <xdr:cxnSp macro="">
                  <xdr:nvCxnSpPr>
                    <xdr:cNvPr id="113" name="112 Conector recto">
                      <a:extLst>
                        <a:ext uri="{FF2B5EF4-FFF2-40B4-BE49-F238E27FC236}">
                          <a16:creationId xmlns:a16="http://schemas.microsoft.com/office/drawing/2014/main" id="{00000000-0008-0000-0800-000071000000}"/>
                        </a:ext>
                      </a:extLst>
                    </xdr:cNvPr>
                    <xdr:cNvCxnSpPr/>
                  </xdr:nvCxnSpPr>
                  <xdr:spPr>
                    <a:xfrm>
                      <a:off x="3810065" y="1142984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4" name="113 Conector recto">
                      <a:extLst>
                        <a:ext uri="{FF2B5EF4-FFF2-40B4-BE49-F238E27FC236}">
                          <a16:creationId xmlns:a16="http://schemas.microsoft.com/office/drawing/2014/main" id="{00000000-0008-0000-0800-000072000000}"/>
                        </a:ext>
                      </a:extLst>
                    </xdr:cNvPr>
                    <xdr:cNvCxnSpPr/>
                  </xdr:nvCxnSpPr>
                  <xdr:spPr>
                    <a:xfrm>
                      <a:off x="4572129" y="1142968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5" name="114 Conector recto">
                      <a:extLst>
                        <a:ext uri="{FF2B5EF4-FFF2-40B4-BE49-F238E27FC236}">
                          <a16:creationId xmlns:a16="http://schemas.microsoft.com/office/drawing/2014/main" id="{00000000-0008-0000-0800-000073000000}"/>
                        </a:ext>
                      </a:extLst>
                    </xdr:cNvPr>
                    <xdr:cNvCxnSpPr/>
                  </xdr:nvCxnSpPr>
                  <xdr:spPr>
                    <a:xfrm>
                      <a:off x="5334193" y="114295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6" name="115 Conector recto">
                      <a:extLst>
                        <a:ext uri="{FF2B5EF4-FFF2-40B4-BE49-F238E27FC236}">
                          <a16:creationId xmlns:a16="http://schemas.microsoft.com/office/drawing/2014/main" id="{00000000-0008-0000-0800-000074000000}"/>
                        </a:ext>
                      </a:extLst>
                    </xdr:cNvPr>
                    <xdr:cNvCxnSpPr/>
                  </xdr:nvCxnSpPr>
                  <xdr:spPr>
                    <a:xfrm>
                      <a:off x="6091494" y="1142936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7" name="116 Conector recto">
                      <a:extLst>
                        <a:ext uri="{FF2B5EF4-FFF2-40B4-BE49-F238E27FC236}">
                          <a16:creationId xmlns:a16="http://schemas.microsoft.com/office/drawing/2014/main" id="{00000000-0008-0000-0800-000075000000}"/>
                        </a:ext>
                      </a:extLst>
                    </xdr:cNvPr>
                    <xdr:cNvCxnSpPr/>
                  </xdr:nvCxnSpPr>
                  <xdr:spPr>
                    <a:xfrm>
                      <a:off x="6853494" y="1138174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8" name="117 Conector recto">
                      <a:extLst>
                        <a:ext uri="{FF2B5EF4-FFF2-40B4-BE49-F238E27FC236}">
                          <a16:creationId xmlns:a16="http://schemas.microsoft.com/office/drawing/2014/main" id="{00000000-0008-0000-0800-000076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3395664" y="1714500"/>
                      <a:ext cx="396000" cy="1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9" name="118 Conector recto">
                      <a:extLst>
                        <a:ext uri="{FF2B5EF4-FFF2-40B4-BE49-F238E27FC236}">
                          <a16:creationId xmlns:a16="http://schemas.microsoft.com/office/drawing/2014/main" id="{00000000-0008-0000-0800-000077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3814828" y="1143000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0" name="119 Conector recto">
                      <a:extLst>
                        <a:ext uri="{FF2B5EF4-FFF2-40B4-BE49-F238E27FC236}">
                          <a16:creationId xmlns:a16="http://schemas.microsoft.com/office/drawing/2014/main" id="{00000000-0008-0000-0800-000078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4576892" y="1714544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1" name="120 Conector recto">
                      <a:extLst>
                        <a:ext uri="{FF2B5EF4-FFF2-40B4-BE49-F238E27FC236}">
                          <a16:creationId xmlns:a16="http://schemas.microsoft.com/office/drawing/2014/main" id="{00000000-0008-0000-0800-000079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5343719" y="1138205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2" name="121 Conector recto">
                      <a:extLst>
                        <a:ext uri="{FF2B5EF4-FFF2-40B4-BE49-F238E27FC236}">
                          <a16:creationId xmlns:a16="http://schemas.microsoft.com/office/drawing/2014/main" id="{00000000-0008-0000-0800-00007A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6096257" y="1714512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3" name="122 Conector recto">
                      <a:extLst>
                        <a:ext uri="{FF2B5EF4-FFF2-40B4-BE49-F238E27FC236}">
                          <a16:creationId xmlns:a16="http://schemas.microsoft.com/office/drawing/2014/main" id="{00000000-0008-0000-0800-00007B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6863084" y="113817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4" name="123 Conector recto">
                      <a:extLst>
                        <a:ext uri="{FF2B5EF4-FFF2-40B4-BE49-F238E27FC236}">
                          <a16:creationId xmlns:a16="http://schemas.microsoft.com/office/drawing/2014/main" id="{00000000-0008-0000-0800-00007C000000}"/>
                        </a:ext>
                      </a:extLst>
                    </xdr:cNvPr>
                    <xdr:cNvCxnSpPr/>
                  </xdr:nvCxnSpPr>
                  <xdr:spPr>
                    <a:xfrm>
                      <a:off x="7624707" y="113822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5" name="124 Conector recto">
                      <a:extLst>
                        <a:ext uri="{FF2B5EF4-FFF2-40B4-BE49-F238E27FC236}">
                          <a16:creationId xmlns:a16="http://schemas.microsoft.com/office/drawing/2014/main" id="{00000000-0008-0000-0800-00007D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7634609" y="171924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6" name="125 Conector recto">
                      <a:extLst>
                        <a:ext uri="{FF2B5EF4-FFF2-40B4-BE49-F238E27FC236}">
                          <a16:creationId xmlns:a16="http://schemas.microsoft.com/office/drawing/2014/main" id="{00000000-0008-0000-0800-00007E000000}"/>
                        </a:ext>
                      </a:extLst>
                    </xdr:cNvPr>
                    <xdr:cNvCxnSpPr/>
                  </xdr:nvCxnSpPr>
                  <xdr:spPr>
                    <a:xfrm>
                      <a:off x="8386707" y="1138222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7" name="126 Conector recto">
                      <a:extLst>
                        <a:ext uri="{FF2B5EF4-FFF2-40B4-BE49-F238E27FC236}">
                          <a16:creationId xmlns:a16="http://schemas.microsoft.com/office/drawing/2014/main" id="{00000000-0008-0000-0800-00007F000000}"/>
                        </a:ext>
                      </a:extLst>
                    </xdr:cNvPr>
                    <xdr:cNvCxnSpPr/>
                  </xdr:nvCxnSpPr>
                  <xdr:spPr>
                    <a:xfrm>
                      <a:off x="9148707" y="1147747"/>
                      <a:ext cx="4763" cy="571500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8" name="127 Conector recto">
                      <a:extLst>
                        <a:ext uri="{FF2B5EF4-FFF2-40B4-BE49-F238E27FC236}">
                          <a16:creationId xmlns:a16="http://schemas.microsoft.com/office/drawing/2014/main" id="{00000000-0008-0000-0800-000080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8396609" y="1147743"/>
                      <a:ext cx="75241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9" name="128 Conector recto">
                      <a:extLst>
                        <a:ext uri="{FF2B5EF4-FFF2-40B4-BE49-F238E27FC236}">
                          <a16:creationId xmlns:a16="http://schemas.microsoft.com/office/drawing/2014/main" id="{00000000-0008-0000-0800-000081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8609" y="1719243"/>
                      <a:ext cx="396000" cy="468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  <a:headEnd type="none"/>
                      <a:tailEnd type="none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12" name="111 Conector recto">
                    <a:extLst>
                      <a:ext uri="{FF2B5EF4-FFF2-40B4-BE49-F238E27FC236}">
                        <a16:creationId xmlns:a16="http://schemas.microsoft.com/office/drawing/2014/main" id="{00000000-0008-0000-0800-000070000000}"/>
                      </a:ext>
                    </a:extLst>
                  </xdr:cNvPr>
                  <xdr:cNvCxnSpPr/>
                </xdr:nvCxnSpPr>
                <xdr:spPr>
                  <a:xfrm>
                    <a:off x="9958388" y="1538288"/>
                    <a:ext cx="4763" cy="25200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  <a:headEnd type="none"/>
                    <a:tailEnd type="none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9" name="108 Conector recto">
                  <a:extLst>
                    <a:ext uri="{FF2B5EF4-FFF2-40B4-BE49-F238E27FC236}">
                      <a16:creationId xmlns:a16="http://schemas.microsoft.com/office/drawing/2014/main" id="{00000000-0008-0000-0800-00006D000000}"/>
                    </a:ext>
                  </a:extLst>
                </xdr:cNvPr>
                <xdr:cNvCxnSpPr/>
              </xdr:nvCxnSpPr>
              <xdr:spPr>
                <a:xfrm>
                  <a:off x="7188507" y="3800475"/>
                  <a:ext cx="423863" cy="151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headEnd type="none"/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82" name="126 Grupo">
                <a:extLst>
                  <a:ext uri="{FF2B5EF4-FFF2-40B4-BE49-F238E27FC236}">
                    <a16:creationId xmlns:a16="http://schemas.microsoft.com/office/drawing/2014/main" id="{00000000-0008-0000-0800-000052000000}"/>
                  </a:ext>
                </a:extLst>
              </xdr:cNvPr>
              <xdr:cNvGrpSpPr/>
            </xdr:nvGrpSpPr>
            <xdr:grpSpPr>
              <a:xfrm>
                <a:off x="1471788" y="1341455"/>
                <a:ext cx="108001" cy="570711"/>
                <a:chOff x="3724231" y="2290765"/>
                <a:chExt cx="243705" cy="559862"/>
              </a:xfrm>
            </xdr:grpSpPr>
            <xdr:grpSp>
              <xdr:nvGrpSpPr>
                <xdr:cNvPr id="85" name="122 Grupo">
                  <a:extLst>
                    <a:ext uri="{FF2B5EF4-FFF2-40B4-BE49-F238E27FC236}">
                      <a16:creationId xmlns:a16="http://schemas.microsoft.com/office/drawing/2014/main" id="{00000000-0008-0000-0800-000055000000}"/>
                    </a:ext>
                  </a:extLst>
                </xdr:cNvPr>
                <xdr:cNvGrpSpPr/>
              </xdr:nvGrpSpPr>
              <xdr:grpSpPr>
                <a:xfrm>
                  <a:off x="3724231" y="2533658"/>
                  <a:ext cx="243705" cy="39001"/>
                  <a:chOff x="3814728" y="2476502"/>
                  <a:chExt cx="243705" cy="39001"/>
                </a:xfrm>
              </xdr:grpSpPr>
              <xdr:cxnSp macro="">
                <xdr:nvCxnSpPr>
                  <xdr:cNvPr id="88" name="87 Conector recto">
                    <a:extLst>
                      <a:ext uri="{FF2B5EF4-FFF2-40B4-BE49-F238E27FC236}">
                        <a16:creationId xmlns:a16="http://schemas.microsoft.com/office/drawing/2014/main" id="{00000000-0008-0000-0800-000058000000}"/>
                      </a:ext>
                    </a:extLst>
                  </xdr:cNvPr>
                  <xdr:cNvCxnSpPr/>
                </xdr:nvCxnSpPr>
                <xdr:spPr>
                  <a:xfrm>
                    <a:off x="3814728" y="2476502"/>
                    <a:ext cx="243702" cy="0"/>
                  </a:xfrm>
                  <a:prstGeom prst="line">
                    <a:avLst/>
                  </a:prstGeom>
                  <a:ln w="190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" name="88 Conector recto">
                    <a:extLst>
                      <a:ext uri="{FF2B5EF4-FFF2-40B4-BE49-F238E27FC236}">
                        <a16:creationId xmlns:a16="http://schemas.microsoft.com/office/drawing/2014/main" id="{00000000-0008-0000-0800-000059000000}"/>
                      </a:ext>
                    </a:extLst>
                  </xdr:cNvPr>
                  <xdr:cNvCxnSpPr/>
                </xdr:nvCxnSpPr>
                <xdr:spPr>
                  <a:xfrm>
                    <a:off x="3814733" y="2515503"/>
                    <a:ext cx="243700" cy="0"/>
                  </a:xfrm>
                  <a:prstGeom prst="line">
                    <a:avLst/>
                  </a:prstGeom>
                  <a:ln w="190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6" name="85 Conector recto">
                  <a:extLst>
                    <a:ext uri="{FF2B5EF4-FFF2-40B4-BE49-F238E27FC236}">
                      <a16:creationId xmlns:a16="http://schemas.microsoft.com/office/drawing/2014/main" id="{00000000-0008-0000-0800-000056000000}"/>
                    </a:ext>
                  </a:extLst>
                </xdr:cNvPr>
                <xdr:cNvCxnSpPr/>
              </xdr:nvCxnSpPr>
              <xdr:spPr>
                <a:xfrm>
                  <a:off x="3842226" y="2290765"/>
                  <a:ext cx="0" cy="242887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head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7" name="86 Conector recto">
                  <a:extLst>
                    <a:ext uri="{FF2B5EF4-FFF2-40B4-BE49-F238E27FC236}">
                      <a16:creationId xmlns:a16="http://schemas.microsoft.com/office/drawing/2014/main" id="{00000000-0008-0000-0800-000057000000}"/>
                    </a:ext>
                  </a:extLst>
                </xdr:cNvPr>
                <xdr:cNvCxnSpPr/>
              </xdr:nvCxnSpPr>
              <xdr:spPr>
                <a:xfrm>
                  <a:off x="3846947" y="2568102"/>
                  <a:ext cx="4892" cy="282525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11" name="405 Grupo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GrpSpPr/>
          </xdr:nvGrpSpPr>
          <xdr:grpSpPr>
            <a:xfrm>
              <a:off x="982003" y="1257278"/>
              <a:ext cx="2472238" cy="657242"/>
              <a:chOff x="6006437" y="4829153"/>
              <a:chExt cx="2472238" cy="657242"/>
            </a:xfrm>
          </xdr:grpSpPr>
          <xdr:cxnSp macro="">
            <xdr:nvCxnSpPr>
              <xdr:cNvPr id="130" name="129 Conector recto">
                <a:extLst>
                  <a:ext uri="{FF2B5EF4-FFF2-40B4-BE49-F238E27FC236}">
                    <a16:creationId xmlns:a16="http://schemas.microsoft.com/office/drawing/2014/main" id="{00000000-0008-0000-0800-000082000000}"/>
                  </a:ext>
                </a:extLst>
              </xdr:cNvPr>
              <xdr:cNvCxnSpPr/>
            </xdr:nvCxnSpPr>
            <xdr:spPr>
              <a:xfrm>
                <a:off x="6006437" y="4929183"/>
                <a:ext cx="4728" cy="557212"/>
              </a:xfrm>
              <a:prstGeom prst="line">
                <a:avLst/>
              </a:prstGeom>
              <a:ln w="0"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" name="130 Conector recto de flecha">
                <a:extLst>
                  <a:ext uri="{FF2B5EF4-FFF2-40B4-BE49-F238E27FC236}">
                    <a16:creationId xmlns:a16="http://schemas.microsoft.com/office/drawing/2014/main" id="{00000000-0008-0000-0800-000083000000}"/>
                  </a:ext>
                </a:extLst>
              </xdr:cNvPr>
              <xdr:cNvCxnSpPr/>
            </xdr:nvCxnSpPr>
            <xdr:spPr>
              <a:xfrm>
                <a:off x="6279583" y="4833932"/>
                <a:ext cx="32616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" name="131 Conector recto de flecha">
                <a:extLst>
                  <a:ext uri="{FF2B5EF4-FFF2-40B4-BE49-F238E27FC236}">
                    <a16:creationId xmlns:a16="http://schemas.microsoft.com/office/drawing/2014/main" id="{00000000-0008-0000-0800-000084000000}"/>
                  </a:ext>
                </a:extLst>
              </xdr:cNvPr>
              <xdr:cNvCxnSpPr/>
            </xdr:nvCxnSpPr>
            <xdr:spPr>
              <a:xfrm rot="5400000">
                <a:off x="6502575" y="5240668"/>
                <a:ext cx="180000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132 Conector recto de flecha">
                <a:extLst>
                  <a:ext uri="{FF2B5EF4-FFF2-40B4-BE49-F238E27FC236}">
                    <a16:creationId xmlns:a16="http://schemas.microsoft.com/office/drawing/2014/main" id="{00000000-0008-0000-0800-000085000000}"/>
                  </a:ext>
                </a:extLst>
              </xdr:cNvPr>
              <xdr:cNvCxnSpPr/>
            </xdr:nvCxnSpPr>
            <xdr:spPr>
              <a:xfrm>
                <a:off x="8152506" y="4829153"/>
                <a:ext cx="326169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" name="133 Conector recto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CxnSpPr/>
            </xdr:nvCxnSpPr>
            <xdr:spPr>
              <a:xfrm>
                <a:off x="8395028" y="4929167"/>
                <a:ext cx="4728" cy="557212"/>
              </a:xfrm>
              <a:prstGeom prst="line">
                <a:avLst/>
              </a:prstGeom>
              <a:ln w="0"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</xdr:col>
      <xdr:colOff>728574</xdr:colOff>
      <xdr:row>2</xdr:row>
      <xdr:rowOff>95257</xdr:rowOff>
    </xdr:from>
    <xdr:to>
      <xdr:col>3</xdr:col>
      <xdr:colOff>719049</xdr:colOff>
      <xdr:row>2</xdr:row>
      <xdr:rowOff>95257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1490574" y="1047757"/>
          <a:ext cx="1514475" cy="0"/>
        </a:xfrm>
        <a:prstGeom prst="line">
          <a:avLst/>
        </a:prstGeom>
        <a:ln w="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7082</xdr:colOff>
      <xdr:row>9</xdr:row>
      <xdr:rowOff>136199</xdr:rowOff>
    </xdr:from>
    <xdr:to>
      <xdr:col>5</xdr:col>
      <xdr:colOff>474917</xdr:colOff>
      <xdr:row>14</xdr:row>
      <xdr:rowOff>33338</xdr:rowOff>
    </xdr:to>
    <xdr:grpSp>
      <xdr:nvGrpSpPr>
        <xdr:cNvPr id="101" name="100 Grupo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GrpSpPr/>
      </xdr:nvGrpSpPr>
      <xdr:grpSpPr>
        <a:xfrm>
          <a:off x="769082" y="1850699"/>
          <a:ext cx="3515835" cy="849639"/>
          <a:chOff x="5341082" y="1469699"/>
          <a:chExt cx="3515835" cy="849639"/>
        </a:xfrm>
      </xdr:grpSpPr>
      <xdr:grpSp>
        <xdr:nvGrpSpPr>
          <xdr:cNvPr id="99" name="98 Grupo">
            <a:extLst>
              <a:ext uri="{FF2B5EF4-FFF2-40B4-BE49-F238E27FC236}">
                <a16:creationId xmlns:a16="http://schemas.microsoft.com/office/drawing/2014/main" id="{00000000-0008-0000-0800-000063000000}"/>
              </a:ext>
            </a:extLst>
          </xdr:cNvPr>
          <xdr:cNvGrpSpPr/>
        </xdr:nvGrpSpPr>
        <xdr:grpSpPr>
          <a:xfrm>
            <a:off x="5341082" y="1469699"/>
            <a:ext cx="3515835" cy="849639"/>
            <a:chOff x="5341082" y="1469699"/>
            <a:chExt cx="3515835" cy="849639"/>
          </a:xfrm>
        </xdr:grpSpPr>
        <xdr:sp macro="" textlink="">
          <xdr:nvSpPr>
            <xdr:cNvPr id="93" name="92 CuadroTexto">
              <a:extLst>
                <a:ext uri="{FF2B5EF4-FFF2-40B4-BE49-F238E27FC236}">
                  <a16:creationId xmlns:a16="http://schemas.microsoft.com/office/drawing/2014/main" id="{00000000-0008-0000-0800-00005D000000}"/>
                </a:ext>
              </a:extLst>
            </xdr:cNvPr>
            <xdr:cNvSpPr txBox="1"/>
          </xdr:nvSpPr>
          <xdr:spPr>
            <a:xfrm rot="21600000">
              <a:off x="6028061" y="1469699"/>
              <a:ext cx="2828856" cy="849639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	      	     U</a:t>
              </a:r>
              <a:r>
                <a:rPr lang="es-ES" sz="800" b="1" i="1">
                  <a:latin typeface="Times New Roman" pitchFamily="18" charset="0"/>
                  <a:cs typeface="Times New Roman" pitchFamily="18" charset="0"/>
                </a:rPr>
                <a:t>k</a:t>
              </a:r>
              <a:r>
                <a:rPr lang="es-ES" sz="1100" b="1" i="1">
                  <a:latin typeface="Times New Roman" pitchFamily="18" charset="0"/>
                  <a:cs typeface="Times New Roman" pitchFamily="18" charset="0"/>
                </a:rPr>
                <a:t>    </a:t>
              </a:r>
              <a:endParaRPr lang="es-ES" sz="800" b="1" i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r>
                <a:rPr lang="es-ES" sz="1100" b="1" i="1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		                 </a:t>
              </a:r>
              <a:r>
                <a:rPr lang="es-ES" sz="1100" b="1" i="0">
                  <a:solidFill>
                    <a:schemeClr val="dk1"/>
                  </a:solidFill>
                  <a:latin typeface="GreekC" pitchFamily="2" charset="0"/>
                  <a:ea typeface="+mn-ea"/>
                  <a:cs typeface="GreekC" pitchFamily="2" charset="0"/>
                </a:rPr>
                <a:t>D</a:t>
              </a:r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U</a:t>
              </a:r>
              <a:r>
                <a:rPr lang="es-ES" sz="8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l</a:t>
              </a:r>
            </a:p>
            <a:p>
              <a:r>
                <a:rPr lang="es-ES" sz="1100" b="1" i="0">
                  <a:solidFill>
                    <a:schemeClr val="dk1"/>
                  </a:solidFill>
                  <a:latin typeface="GreekC" pitchFamily="2" charset="0"/>
                  <a:ea typeface="+mn-ea"/>
                  <a:cs typeface="GreekC" pitchFamily="2" charset="0"/>
                </a:rPr>
                <a:t>f</a:t>
              </a:r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	          U</a:t>
              </a:r>
              <a:r>
                <a:rPr lang="es-ES" sz="8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0</a:t>
              </a:r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             </a:t>
              </a:r>
              <a:r>
                <a:rPr lang="es-ES" sz="1100" b="1" i="0">
                  <a:solidFill>
                    <a:schemeClr val="dk1"/>
                  </a:solidFill>
                  <a:latin typeface="GreekC" pitchFamily="2" charset="0"/>
                  <a:ea typeface="+mn-ea"/>
                  <a:cs typeface="GreekC" pitchFamily="2" charset="0"/>
                </a:rPr>
                <a:t>D</a:t>
              </a:r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U</a:t>
              </a:r>
              <a:r>
                <a:rPr lang="es-ES" sz="8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r</a:t>
              </a:r>
            </a:p>
            <a:p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I</a:t>
              </a:r>
            </a:p>
            <a:p>
              <a:r>
                <a:rPr lang="es-ES" sz="1100" b="1" i="1">
                  <a:solidFill>
                    <a:schemeClr val="dk1"/>
                  </a:solidFill>
                  <a:latin typeface="Times New Roman" pitchFamily="18" charset="0"/>
                  <a:ea typeface="+mn-ea"/>
                  <a:cs typeface="Times New Roman" pitchFamily="18" charset="0"/>
                </a:rPr>
                <a:t>                        </a:t>
              </a:r>
              <a:endParaRPr lang="es-ES" sz="1100" b="1" i="1">
                <a:latin typeface="Times New Roman" pitchFamily="18" charset="0"/>
                <a:cs typeface="Times New Roman" pitchFamily="18" charset="0"/>
              </a:endParaRPr>
            </a:p>
          </xdr:txBody>
        </xdr:sp>
        <xdr:grpSp>
          <xdr:nvGrpSpPr>
            <xdr:cNvPr id="98" name="97 Grupo">
              <a:extLst>
                <a:ext uri="{FF2B5EF4-FFF2-40B4-BE49-F238E27FC236}">
                  <a16:creationId xmlns:a16="http://schemas.microsoft.com/office/drawing/2014/main" id="{00000000-0008-0000-0800-000062000000}"/>
                </a:ext>
              </a:extLst>
            </xdr:cNvPr>
            <xdr:cNvGrpSpPr/>
          </xdr:nvGrpSpPr>
          <xdr:grpSpPr>
            <a:xfrm>
              <a:off x="5341082" y="1772862"/>
              <a:ext cx="3067050" cy="290542"/>
              <a:chOff x="5341082" y="1772862"/>
              <a:chExt cx="3067050" cy="290542"/>
            </a:xfrm>
          </xdr:grpSpPr>
          <xdr:cxnSp macro="">
            <xdr:nvCxnSpPr>
              <xdr:cNvPr id="70" name="69 Conector recto de flecha">
                <a:extLst>
                  <a:ext uri="{FF2B5EF4-FFF2-40B4-BE49-F238E27FC236}">
                    <a16:creationId xmlns:a16="http://schemas.microsoft.com/office/drawing/2014/main" id="{00000000-0008-0000-0800-000046000000}"/>
                  </a:ext>
                </a:extLst>
              </xdr:cNvPr>
              <xdr:cNvCxnSpPr/>
            </xdr:nvCxnSpPr>
            <xdr:spPr>
              <a:xfrm rot="21300000">
                <a:off x="5350003" y="1872904"/>
                <a:ext cx="762000" cy="19050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95" name="94 Grupo">
                <a:extLst>
                  <a:ext uri="{FF2B5EF4-FFF2-40B4-BE49-F238E27FC236}">
                    <a16:creationId xmlns:a16="http://schemas.microsoft.com/office/drawing/2014/main" id="{00000000-0008-0000-0800-00005F000000}"/>
                  </a:ext>
                </a:extLst>
              </xdr:cNvPr>
              <xdr:cNvGrpSpPr/>
            </xdr:nvGrpSpPr>
            <xdr:grpSpPr>
              <a:xfrm rot="21300000">
                <a:off x="5341082" y="1772862"/>
                <a:ext cx="3067050" cy="195281"/>
                <a:chOff x="5334001" y="1519219"/>
                <a:chExt cx="3067050" cy="195281"/>
              </a:xfrm>
            </xdr:grpSpPr>
            <xdr:cxnSp macro="">
              <xdr:nvCxnSpPr>
                <xdr:cNvPr id="156" name="155 Conector recto de flecha">
                  <a:extLst>
                    <a:ext uri="{FF2B5EF4-FFF2-40B4-BE49-F238E27FC236}">
                      <a16:creationId xmlns:a16="http://schemas.microsoft.com/office/drawing/2014/main" id="{00000000-0008-0000-0800-00009C000000}"/>
                    </a:ext>
                  </a:extLst>
                </xdr:cNvPr>
                <xdr:cNvCxnSpPr/>
              </xdr:nvCxnSpPr>
              <xdr:spPr>
                <a:xfrm>
                  <a:off x="5339865" y="1523852"/>
                  <a:ext cx="3061186" cy="4891"/>
                </a:xfrm>
                <a:prstGeom prst="straightConnector1">
                  <a:avLst/>
                </a:prstGeom>
                <a:ln w="9525">
                  <a:solidFill>
                    <a:schemeClr val="tx2">
                      <a:lumMod val="60000"/>
                      <a:lumOff val="40000"/>
                    </a:schemeClr>
                  </a:solidFill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83" name="82 Grupo">
                  <a:extLst>
                    <a:ext uri="{FF2B5EF4-FFF2-40B4-BE49-F238E27FC236}">
                      <a16:creationId xmlns:a16="http://schemas.microsoft.com/office/drawing/2014/main" id="{00000000-0008-0000-0800-000053000000}"/>
                    </a:ext>
                  </a:extLst>
                </xdr:cNvPr>
                <xdr:cNvGrpSpPr/>
              </xdr:nvGrpSpPr>
              <xdr:grpSpPr>
                <a:xfrm flipV="1">
                  <a:off x="7634289" y="1528763"/>
                  <a:ext cx="762000" cy="185697"/>
                  <a:chOff x="7624763" y="1528703"/>
                  <a:chExt cx="762000" cy="185755"/>
                </a:xfrm>
              </xdr:grpSpPr>
              <xdr:cxnSp macro="">
                <xdr:nvCxnSpPr>
                  <xdr:cNvPr id="73" name="72 Conector recto de flecha">
                    <a:extLst>
                      <a:ext uri="{FF2B5EF4-FFF2-40B4-BE49-F238E27FC236}">
                        <a16:creationId xmlns:a16="http://schemas.microsoft.com/office/drawing/2014/main" id="{00000000-0008-0000-0800-000049000000}"/>
                      </a:ext>
                    </a:extLst>
                  </xdr:cNvPr>
                  <xdr:cNvCxnSpPr/>
                </xdr:nvCxnSpPr>
                <xdr:spPr>
                  <a:xfrm>
                    <a:off x="8377238" y="1533525"/>
                    <a:ext cx="4922" cy="180933"/>
                  </a:xfrm>
                  <a:prstGeom prst="straightConnector1">
                    <a:avLst/>
                  </a:prstGeom>
                  <a:ln w="9525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dash"/>
                    <a:headEnd type="none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5" name="74 Conector recto de flecha">
                    <a:extLst>
                      <a:ext uri="{FF2B5EF4-FFF2-40B4-BE49-F238E27FC236}">
                        <a16:creationId xmlns:a16="http://schemas.microsoft.com/office/drawing/2014/main" id="{00000000-0008-0000-0800-00004B000000}"/>
                      </a:ext>
                    </a:extLst>
                  </xdr:cNvPr>
                  <xdr:cNvCxnSpPr/>
                </xdr:nvCxnSpPr>
                <xdr:spPr>
                  <a:xfrm>
                    <a:off x="7625004" y="1528703"/>
                    <a:ext cx="756000" cy="4762"/>
                  </a:xfrm>
                  <a:prstGeom prst="straightConnector1">
                    <a:avLst/>
                  </a:prstGeom>
                  <a:ln w="9525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dash"/>
                    <a:headEnd type="none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1" name="80 Conector recto de flecha">
                    <a:extLst>
                      <a:ext uri="{FF2B5EF4-FFF2-40B4-BE49-F238E27FC236}">
                        <a16:creationId xmlns:a16="http://schemas.microsoft.com/office/drawing/2014/main" id="{00000000-0008-0000-0800-000051000000}"/>
                      </a:ext>
                    </a:extLst>
                  </xdr:cNvPr>
                  <xdr:cNvCxnSpPr/>
                </xdr:nvCxnSpPr>
                <xdr:spPr>
                  <a:xfrm flipH="1" flipV="1">
                    <a:off x="7624763" y="1528763"/>
                    <a:ext cx="762000" cy="180975"/>
                  </a:xfrm>
                  <a:prstGeom prst="straightConnector1">
                    <a:avLst/>
                  </a:prstGeom>
                  <a:ln>
                    <a:solidFill>
                      <a:schemeClr val="tx2">
                        <a:lumMod val="60000"/>
                        <a:lumOff val="40000"/>
                      </a:schemeClr>
                    </a:solidFill>
                    <a:headEnd type="none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90" name="89 Conector recto de flecha">
                  <a:extLst>
                    <a:ext uri="{FF2B5EF4-FFF2-40B4-BE49-F238E27FC236}">
                      <a16:creationId xmlns:a16="http://schemas.microsoft.com/office/drawing/2014/main" id="{00000000-0008-0000-0800-00005A000000}"/>
                    </a:ext>
                  </a:extLst>
                </xdr:cNvPr>
                <xdr:cNvCxnSpPr/>
              </xdr:nvCxnSpPr>
              <xdr:spPr>
                <a:xfrm>
                  <a:off x="5334001" y="1519219"/>
                  <a:ext cx="2305049" cy="195281"/>
                </a:xfrm>
                <a:prstGeom prst="straightConnector1">
                  <a:avLst/>
                </a:prstGeom>
                <a:ln>
                  <a:solidFill>
                    <a:schemeClr val="tx2">
                      <a:lumMod val="60000"/>
                      <a:lumOff val="40000"/>
                    </a:schemeClr>
                  </a:solidFill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100" name="99 Forma libre">
            <a:extLst>
              <a:ext uri="{FF2B5EF4-FFF2-40B4-BE49-F238E27FC236}">
                <a16:creationId xmlns:a16="http://schemas.microsoft.com/office/drawing/2014/main" id="{00000000-0008-0000-0800-000064000000}"/>
              </a:ext>
            </a:extLst>
          </xdr:cNvPr>
          <xdr:cNvSpPr/>
        </xdr:nvSpPr>
        <xdr:spPr>
          <a:xfrm>
            <a:off x="6243632" y="1924052"/>
            <a:ext cx="61912" cy="157163"/>
          </a:xfrm>
          <a:custGeom>
            <a:avLst/>
            <a:gdLst>
              <a:gd name="connsiteX0" fmla="*/ 57150 w 61912"/>
              <a:gd name="connsiteY0" fmla="*/ 0 h 157163"/>
              <a:gd name="connsiteX1" fmla="*/ 52387 w 61912"/>
              <a:gd name="connsiteY1" fmla="*/ 76200 h 157163"/>
              <a:gd name="connsiteX2" fmla="*/ 0 w 61912"/>
              <a:gd name="connsiteY2" fmla="*/ 157163 h 1571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1912" h="157163">
                <a:moveTo>
                  <a:pt x="57150" y="0"/>
                </a:moveTo>
                <a:cubicBezTo>
                  <a:pt x="59531" y="25003"/>
                  <a:pt x="61912" y="50006"/>
                  <a:pt x="52387" y="76200"/>
                </a:cubicBezTo>
                <a:cubicBezTo>
                  <a:pt x="42862" y="102394"/>
                  <a:pt x="21431" y="129778"/>
                  <a:pt x="0" y="157163"/>
                </a:cubicBezTo>
              </a:path>
            </a:pathLst>
          </a:custGeom>
          <a:ln w="6350"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es-E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495300</xdr:colOff>
          <xdr:row>31</xdr:row>
          <xdr:rowOff>28575</xdr:rowOff>
        </xdr:from>
        <xdr:to>
          <xdr:col>4</xdr:col>
          <xdr:colOff>638175</xdr:colOff>
          <xdr:row>33</xdr:row>
          <xdr:rowOff>142875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514350</xdr:colOff>
          <xdr:row>7</xdr:row>
          <xdr:rowOff>114300</xdr:rowOff>
        </xdr:from>
        <xdr:to>
          <xdr:col>4</xdr:col>
          <xdr:colOff>171450</xdr:colOff>
          <xdr:row>10</xdr:row>
          <xdr:rowOff>28575</xdr:rowOff>
        </xdr:to>
        <xdr:sp macro="" textlink="">
          <xdr:nvSpPr>
            <xdr:cNvPr id="13332" name="Object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</xdr:row>
          <xdr:rowOff>38100</xdr:rowOff>
        </xdr:from>
        <xdr:to>
          <xdr:col>8</xdr:col>
          <xdr:colOff>57150</xdr:colOff>
          <xdr:row>3</xdr:row>
          <xdr:rowOff>142875</xdr:rowOff>
        </xdr:to>
        <xdr:sp macro="" textlink="">
          <xdr:nvSpPr>
            <xdr:cNvPr id="13334" name="Object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</xdr:row>
          <xdr:rowOff>57150</xdr:rowOff>
        </xdr:from>
        <xdr:to>
          <xdr:col>8</xdr:col>
          <xdr:colOff>704850</xdr:colOff>
          <xdr:row>8</xdr:row>
          <xdr:rowOff>19050</xdr:rowOff>
        </xdr:to>
        <xdr:sp macro="" textlink="">
          <xdr:nvSpPr>
            <xdr:cNvPr id="13335" name="Object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8.wmf"/><Relationship Id="rId4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10.w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13" Type="http://schemas.openxmlformats.org/officeDocument/2006/relationships/image" Target="../media/image1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2.emf"/><Relationship Id="rId12" Type="http://schemas.openxmlformats.org/officeDocument/2006/relationships/oleObject" Target="../embeddings/oleObject14.bin"/><Relationship Id="rId17" Type="http://schemas.openxmlformats.org/officeDocument/2006/relationships/image" Target="../media/image17.w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11" Type="http://schemas.openxmlformats.org/officeDocument/2006/relationships/image" Target="../media/image14.emf"/><Relationship Id="rId5" Type="http://schemas.openxmlformats.org/officeDocument/2006/relationships/image" Target="../media/image11.emf"/><Relationship Id="rId15" Type="http://schemas.openxmlformats.org/officeDocument/2006/relationships/image" Target="../media/image16.emf"/><Relationship Id="rId10" Type="http://schemas.openxmlformats.org/officeDocument/2006/relationships/oleObject" Target="../embeddings/oleObject13.bin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3.emf"/><Relationship Id="rId14" Type="http://schemas.openxmlformats.org/officeDocument/2006/relationships/oleObject" Target="../embeddings/oleObject1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7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image" Target="../media/image18.w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20.w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9.bin"/><Relationship Id="rId5" Type="http://schemas.openxmlformats.org/officeDocument/2006/relationships/image" Target="../media/image19.emf"/><Relationship Id="rId4" Type="http://schemas.openxmlformats.org/officeDocument/2006/relationships/oleObject" Target="../embeddings/oleObject18.bin"/><Relationship Id="rId9" Type="http://schemas.openxmlformats.org/officeDocument/2006/relationships/image" Target="../media/image21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24.w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2.bin"/><Relationship Id="rId11" Type="http://schemas.openxmlformats.org/officeDocument/2006/relationships/image" Target="../media/image26.emf"/><Relationship Id="rId5" Type="http://schemas.openxmlformats.org/officeDocument/2006/relationships/image" Target="../media/image23.wmf"/><Relationship Id="rId10" Type="http://schemas.openxmlformats.org/officeDocument/2006/relationships/oleObject" Target="../embeddings/oleObject24.bin"/><Relationship Id="rId4" Type="http://schemas.openxmlformats.org/officeDocument/2006/relationships/oleObject" Target="../embeddings/oleObject21.bin"/><Relationship Id="rId9" Type="http://schemas.openxmlformats.org/officeDocument/2006/relationships/image" Target="../media/image2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5:W20"/>
  <sheetViews>
    <sheetView zoomScaleNormal="100" workbookViewId="0">
      <selection activeCell="H14" sqref="H14"/>
    </sheetView>
  </sheetViews>
  <sheetFormatPr baseColWidth="10" defaultColWidth="11.42578125" defaultRowHeight="15" customHeight="1" x14ac:dyDescent="0.25"/>
  <cols>
    <col min="10" max="10" width="11.42578125" customWidth="1"/>
    <col min="14" max="14" width="11.42578125" customWidth="1"/>
    <col min="16" max="16" width="11.42578125" customWidth="1"/>
  </cols>
  <sheetData>
    <row r="5" spans="13:23" ht="15" customHeight="1" x14ac:dyDescent="0.25">
      <c r="V5" s="31" t="s">
        <v>72</v>
      </c>
      <c r="W5" s="31" t="s">
        <v>70</v>
      </c>
    </row>
    <row r="6" spans="13:23" ht="15" customHeight="1" x14ac:dyDescent="0.25">
      <c r="V6" s="72" t="s">
        <v>89</v>
      </c>
      <c r="W6" s="72" t="s">
        <v>89</v>
      </c>
    </row>
    <row r="7" spans="13:23" ht="15" customHeight="1" x14ac:dyDescent="0.25">
      <c r="M7" s="25" t="s">
        <v>50</v>
      </c>
      <c r="N7" s="61">
        <v>10</v>
      </c>
      <c r="O7" t="s">
        <v>4</v>
      </c>
      <c r="P7" s="66">
        <f>N7/10</f>
        <v>1</v>
      </c>
      <c r="Q7" t="s">
        <v>64</v>
      </c>
    </row>
    <row r="8" spans="13:23" ht="15" customHeight="1" x14ac:dyDescent="0.25">
      <c r="M8" s="60" t="s">
        <v>49</v>
      </c>
      <c r="N8" s="61">
        <f>(PI()/4)*N7^2</f>
        <v>78.539816339744831</v>
      </c>
      <c r="O8" t="s">
        <v>52</v>
      </c>
      <c r="P8" s="65">
        <f>(PI()/4)*P7^2</f>
        <v>0.78539816339744828</v>
      </c>
      <c r="Q8" t="s">
        <v>66</v>
      </c>
      <c r="T8" s="67" t="s">
        <v>71</v>
      </c>
      <c r="U8" s="67" t="s">
        <v>73</v>
      </c>
      <c r="V8" s="66">
        <v>1.59</v>
      </c>
      <c r="W8" s="63">
        <f t="shared" ref="W8:W16" si="0">((273+20)/(273+23))*V8/100</f>
        <v>1.5738851351351352E-2</v>
      </c>
    </row>
    <row r="9" spans="13:23" ht="15" customHeight="1" x14ac:dyDescent="0.25">
      <c r="M9" s="60" t="s">
        <v>2</v>
      </c>
      <c r="N9" s="61">
        <v>400</v>
      </c>
      <c r="O9" t="s">
        <v>6</v>
      </c>
      <c r="P9" s="65">
        <v>400</v>
      </c>
      <c r="Q9" t="s">
        <v>6</v>
      </c>
      <c r="T9" s="67" t="s">
        <v>74</v>
      </c>
      <c r="U9" s="67" t="s">
        <v>75</v>
      </c>
      <c r="V9" s="66">
        <v>1.68</v>
      </c>
      <c r="W9" s="63">
        <f t="shared" si="0"/>
        <v>1.6629729729729731E-2</v>
      </c>
    </row>
    <row r="10" spans="13:23" ht="15" customHeight="1" x14ac:dyDescent="0.25">
      <c r="M10" s="60" t="s">
        <v>41</v>
      </c>
      <c r="N10" s="63">
        <f>N9/N8</f>
        <v>5.0929581789406511</v>
      </c>
      <c r="O10" t="s">
        <v>58</v>
      </c>
      <c r="P10" s="63">
        <f>P9/P8</f>
        <v>509.29581789406507</v>
      </c>
      <c r="Q10" t="s">
        <v>65</v>
      </c>
      <c r="T10" s="67" t="s">
        <v>76</v>
      </c>
      <c r="U10" s="67" t="s">
        <v>77</v>
      </c>
      <c r="V10" s="66">
        <v>2.2000000000000002</v>
      </c>
      <c r="W10" s="63">
        <f t="shared" si="0"/>
        <v>2.1777027027027031E-2</v>
      </c>
    </row>
    <row r="11" spans="13:23" ht="15" customHeight="1" x14ac:dyDescent="0.25">
      <c r="T11" s="67" t="s">
        <v>78</v>
      </c>
      <c r="U11" s="67" t="s">
        <v>79</v>
      </c>
      <c r="V11" s="66">
        <v>2.65</v>
      </c>
      <c r="W11" s="63">
        <f t="shared" si="0"/>
        <v>2.623141891891892E-2</v>
      </c>
    </row>
    <row r="12" spans="13:23" ht="15" customHeight="1" x14ac:dyDescent="0.25">
      <c r="M12" s="60" t="s">
        <v>46</v>
      </c>
      <c r="N12" s="61">
        <v>63.64</v>
      </c>
      <c r="O12" t="s">
        <v>53</v>
      </c>
      <c r="P12" s="65">
        <v>63.64</v>
      </c>
      <c r="Q12" t="s">
        <v>53</v>
      </c>
      <c r="T12" s="67" t="s">
        <v>80</v>
      </c>
      <c r="U12" s="71" t="s">
        <v>35</v>
      </c>
      <c r="V12" s="66">
        <v>5.6</v>
      </c>
      <c r="W12" s="63">
        <f t="shared" si="0"/>
        <v>5.5432432432432427E-2</v>
      </c>
    </row>
    <row r="13" spans="13:23" ht="15" customHeight="1" x14ac:dyDescent="0.25">
      <c r="M13" s="60" t="s">
        <v>47</v>
      </c>
      <c r="N13" s="62">
        <v>1.6021899999999999E-19</v>
      </c>
      <c r="O13" t="s">
        <v>54</v>
      </c>
      <c r="P13" s="62">
        <v>1.6021899999999999E-19</v>
      </c>
      <c r="Q13" t="s">
        <v>54</v>
      </c>
      <c r="T13" s="67" t="s">
        <v>81</v>
      </c>
      <c r="U13" s="67" t="s">
        <v>82</v>
      </c>
      <c r="V13" s="66">
        <v>9.7100000000000009</v>
      </c>
      <c r="W13" s="63">
        <f t="shared" si="0"/>
        <v>9.6115878378378386E-2</v>
      </c>
    </row>
    <row r="14" spans="13:23" ht="15" customHeight="1" x14ac:dyDescent="0.25">
      <c r="M14" s="60" t="s">
        <v>55</v>
      </c>
      <c r="N14" s="62">
        <v>6.02263E+23</v>
      </c>
      <c r="O14" t="s">
        <v>56</v>
      </c>
      <c r="P14" s="62">
        <v>6.02263E+23</v>
      </c>
      <c r="Q14" t="s">
        <v>56</v>
      </c>
      <c r="T14" s="67" t="s">
        <v>83</v>
      </c>
      <c r="U14" s="67" t="s">
        <v>84</v>
      </c>
      <c r="V14" s="66">
        <v>72</v>
      </c>
      <c r="W14" s="63">
        <f t="shared" si="0"/>
        <v>0.71270270270270275</v>
      </c>
    </row>
    <row r="15" spans="13:23" ht="15" customHeight="1" x14ac:dyDescent="0.25">
      <c r="M15" s="60" t="s">
        <v>48</v>
      </c>
      <c r="N15" s="61">
        <v>2</v>
      </c>
      <c r="P15" s="65">
        <v>2</v>
      </c>
      <c r="T15" s="67" t="s">
        <v>85</v>
      </c>
      <c r="U15" s="67" t="s">
        <v>86</v>
      </c>
      <c r="V15" s="66">
        <v>11</v>
      </c>
      <c r="W15" s="63">
        <f t="shared" si="0"/>
        <v>0.10888513513513515</v>
      </c>
    </row>
    <row r="16" spans="13:23" ht="15" customHeight="1" x14ac:dyDescent="0.25">
      <c r="M16" s="25" t="s">
        <v>51</v>
      </c>
      <c r="N16" s="65">
        <f>P16/1000</f>
        <v>8.9060000000000007E-3</v>
      </c>
      <c r="O16" t="s">
        <v>59</v>
      </c>
      <c r="P16" s="33">
        <v>8.9060000000000006</v>
      </c>
      <c r="Q16" t="s">
        <v>67</v>
      </c>
      <c r="R16" s="4">
        <v>8906</v>
      </c>
      <c r="S16" t="s">
        <v>57</v>
      </c>
      <c r="T16" s="67" t="s">
        <v>87</v>
      </c>
      <c r="U16" s="67" t="s">
        <v>88</v>
      </c>
      <c r="V16" s="66">
        <v>22</v>
      </c>
      <c r="W16" s="63">
        <f t="shared" si="0"/>
        <v>0.21777027027027029</v>
      </c>
    </row>
    <row r="17" spans="9:17" ht="15" customHeight="1" x14ac:dyDescent="0.25">
      <c r="I17" s="60" t="s">
        <v>43</v>
      </c>
      <c r="J17" s="4">
        <v>299792458</v>
      </c>
    </row>
    <row r="18" spans="9:17" ht="15" customHeight="1" x14ac:dyDescent="0.25">
      <c r="I18" s="21" t="s">
        <v>44</v>
      </c>
      <c r="J18">
        <f>4*PI()/10000000</f>
        <v>1.2566370614359173E-6</v>
      </c>
      <c r="M18" s="60" t="s">
        <v>63</v>
      </c>
      <c r="N18" s="6">
        <f>((N13*N14)*N15*N16)/N12</f>
        <v>27.007396186891327</v>
      </c>
      <c r="O18" t="s">
        <v>62</v>
      </c>
      <c r="P18" s="4">
        <f>((P13*P14)*P15*P16)/P12</f>
        <v>27007.396186891328</v>
      </c>
      <c r="Q18" t="s">
        <v>68</v>
      </c>
    </row>
    <row r="20" spans="9:17" ht="15" customHeight="1" x14ac:dyDescent="0.25">
      <c r="I20" s="21" t="s">
        <v>45</v>
      </c>
      <c r="J20" s="188">
        <f>10000000/((J17^2)*4*PI())</f>
        <v>8.8541878176203908E-12</v>
      </c>
      <c r="K20" s="188"/>
      <c r="M20" s="60" t="s">
        <v>61</v>
      </c>
      <c r="N20" s="64">
        <f>N10/N18</f>
        <v>0.18857642342480382</v>
      </c>
      <c r="O20" t="s">
        <v>60</v>
      </c>
      <c r="P20" s="63">
        <f>P10/P18</f>
        <v>1.8857642342480378E-2</v>
      </c>
      <c r="Q20" t="s">
        <v>69</v>
      </c>
    </row>
  </sheetData>
  <sheetProtection sheet="1" objects="1" scenarios="1"/>
  <mergeCells count="1">
    <mergeCell ref="J20:K20"/>
  </mergeCells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76200</xdr:rowOff>
              </from>
              <to>
                <xdr:col>12</xdr:col>
                <xdr:colOff>552450</xdr:colOff>
                <xdr:row>3</xdr:row>
                <xdr:rowOff>57150</xdr:rowOff>
              </to>
            </anchor>
          </objectPr>
        </oleObject>
      </mc:Choice>
      <mc:Fallback>
        <oleObject progId="Equation.3" shapeId="6146" r:id="rId4"/>
      </mc:Fallback>
    </mc:AlternateContent>
    <mc:AlternateContent xmlns:mc="http://schemas.openxmlformats.org/markup-compatibility/2006">
      <mc:Choice Requires="x14">
        <oleObject progId="Equation.3" shapeId="6147" r:id="rId6">
          <objectPr defaultSize="0" r:id="rId7">
            <anchor moveWithCells="1">
              <from>
                <xdr:col>21</xdr:col>
                <xdr:colOff>200025</xdr:colOff>
                <xdr:row>6</xdr:row>
                <xdr:rowOff>19050</xdr:rowOff>
              </from>
              <to>
                <xdr:col>21</xdr:col>
                <xdr:colOff>571500</xdr:colOff>
                <xdr:row>7</xdr:row>
                <xdr:rowOff>28575</xdr:rowOff>
              </to>
            </anchor>
          </objectPr>
        </oleObject>
      </mc:Choice>
      <mc:Fallback>
        <oleObject progId="Equation.3" shapeId="6147" r:id="rId6"/>
      </mc:Fallback>
    </mc:AlternateContent>
    <mc:AlternateContent xmlns:mc="http://schemas.openxmlformats.org/markup-compatibility/2006">
      <mc:Choice Requires="x14">
        <oleObject progId="Equation.3" shapeId="6148" r:id="rId8">
          <objectPr defaultSize="0" r:id="rId9">
            <anchor moveWithCells="1">
              <from>
                <xdr:col>19</xdr:col>
                <xdr:colOff>504825</xdr:colOff>
                <xdr:row>1</xdr:row>
                <xdr:rowOff>57150</xdr:rowOff>
              </from>
              <to>
                <xdr:col>22</xdr:col>
                <xdr:colOff>0</xdr:colOff>
                <xdr:row>3</xdr:row>
                <xdr:rowOff>104775</xdr:rowOff>
              </to>
            </anchor>
          </objectPr>
        </oleObject>
      </mc:Choice>
      <mc:Fallback>
        <oleObject progId="Equation.3" shapeId="6148" r:id="rId8"/>
      </mc:Fallback>
    </mc:AlternateContent>
    <mc:AlternateContent xmlns:mc="http://schemas.openxmlformats.org/markup-compatibility/2006">
      <mc:Choice Requires="x14">
        <oleObject progId="Equation.3" shapeId="6152" r:id="rId10">
          <objectPr defaultSize="0" r:id="rId11">
            <anchor moveWithCells="1">
              <from>
                <xdr:col>22</xdr:col>
                <xdr:colOff>257175</xdr:colOff>
                <xdr:row>6</xdr:row>
                <xdr:rowOff>9525</xdr:rowOff>
              </from>
              <to>
                <xdr:col>22</xdr:col>
                <xdr:colOff>647700</xdr:colOff>
                <xdr:row>7</xdr:row>
                <xdr:rowOff>19050</xdr:rowOff>
              </to>
            </anchor>
          </objectPr>
        </oleObject>
      </mc:Choice>
      <mc:Fallback>
        <oleObject progId="Equation.3" shapeId="6152" r:id="rId10"/>
      </mc:Fallback>
    </mc:AlternateContent>
    <mc:AlternateContent xmlns:mc="http://schemas.openxmlformats.org/markup-compatibility/2006">
      <mc:Choice Requires="x14">
        <oleObject progId="Equation.3" shapeId="6153" r:id="rId12">
          <objectPr defaultSize="0" autoPict="0" r:id="rId13">
            <anchor moveWithCells="1" sizeWithCells="1">
              <from>
                <xdr:col>1</xdr:col>
                <xdr:colOff>400050</xdr:colOff>
                <xdr:row>12</xdr:row>
                <xdr:rowOff>180975</xdr:rowOff>
              </from>
              <to>
                <xdr:col>6</xdr:col>
                <xdr:colOff>666750</xdr:colOff>
                <xdr:row>15</xdr:row>
                <xdr:rowOff>95250</xdr:rowOff>
              </to>
            </anchor>
          </objectPr>
        </oleObject>
      </mc:Choice>
      <mc:Fallback>
        <oleObject progId="Equation.3" shapeId="6153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U106"/>
  <sheetViews>
    <sheetView zoomScaleNormal="100" workbookViewId="0">
      <selection activeCell="Q18" sqref="Q18"/>
    </sheetView>
  </sheetViews>
  <sheetFormatPr baseColWidth="10" defaultColWidth="11.42578125" defaultRowHeight="15" customHeight="1" x14ac:dyDescent="0.25"/>
  <cols>
    <col min="3" max="4" width="11.42578125" customWidth="1"/>
    <col min="7" max="7" width="11.42578125" customWidth="1"/>
    <col min="9" max="9" width="11.85546875" bestFit="1" customWidth="1"/>
  </cols>
  <sheetData>
    <row r="5" spans="1:21" ht="15" customHeight="1" x14ac:dyDescent="0.25">
      <c r="U5" s="6"/>
    </row>
    <row r="14" spans="1:21" ht="15" customHeight="1" x14ac:dyDescent="0.25">
      <c r="A14" s="53" t="s">
        <v>38</v>
      </c>
      <c r="B14" s="183">
        <v>10</v>
      </c>
      <c r="C14" s="5" t="s">
        <v>4</v>
      </c>
      <c r="D14" s="33">
        <f t="shared" ref="D14:D15" si="0">B14/1000</f>
        <v>0.01</v>
      </c>
      <c r="E14" s="5" t="s">
        <v>9</v>
      </c>
      <c r="F14" s="1" t="s">
        <v>39</v>
      </c>
      <c r="G14" s="28">
        <f>(PI()/4)*B14^2</f>
        <v>78.539816339744831</v>
      </c>
      <c r="H14" s="31" t="s">
        <v>30</v>
      </c>
    </row>
    <row r="15" spans="1:21" ht="15" customHeight="1" x14ac:dyDescent="0.25">
      <c r="A15" s="2" t="s">
        <v>0</v>
      </c>
      <c r="B15" s="183">
        <v>30</v>
      </c>
      <c r="C15" s="5" t="s">
        <v>4</v>
      </c>
      <c r="D15" s="33">
        <f t="shared" si="0"/>
        <v>0.03</v>
      </c>
      <c r="E15" s="5" t="s">
        <v>9</v>
      </c>
      <c r="F15" s="1" t="s">
        <v>41</v>
      </c>
      <c r="G15" s="29">
        <f>D18/G14</f>
        <v>5.0929581789406511</v>
      </c>
      <c r="H15" s="31" t="s">
        <v>42</v>
      </c>
    </row>
    <row r="16" spans="1:21" ht="15" customHeight="1" x14ac:dyDescent="0.25">
      <c r="A16" s="2" t="s">
        <v>8</v>
      </c>
      <c r="B16" s="183">
        <f>B15/2</f>
        <v>15</v>
      </c>
      <c r="C16" s="5" t="s">
        <v>4</v>
      </c>
      <c r="D16" s="33">
        <f>B16/1000</f>
        <v>1.4999999999999999E-2</v>
      </c>
      <c r="E16" s="5" t="s">
        <v>9</v>
      </c>
    </row>
    <row r="17" spans="1:11" ht="15" customHeight="1" x14ac:dyDescent="0.25">
      <c r="A17" s="2" t="s">
        <v>1</v>
      </c>
      <c r="B17" s="183">
        <v>10</v>
      </c>
      <c r="C17" s="5" t="s">
        <v>23</v>
      </c>
      <c r="D17" s="4">
        <f>B17*1000</f>
        <v>10000</v>
      </c>
      <c r="E17" s="5" t="s">
        <v>5</v>
      </c>
    </row>
    <row r="18" spans="1:11" ht="15" customHeight="1" x14ac:dyDescent="0.25">
      <c r="A18" s="2" t="s">
        <v>2</v>
      </c>
      <c r="B18" s="183">
        <v>400</v>
      </c>
      <c r="C18" s="5" t="s">
        <v>6</v>
      </c>
      <c r="D18" s="4">
        <f>B18</f>
        <v>400</v>
      </c>
      <c r="E18" s="5" t="s">
        <v>6</v>
      </c>
    </row>
    <row r="19" spans="1:11" ht="15" customHeight="1" x14ac:dyDescent="0.25">
      <c r="A19" s="2" t="s">
        <v>3</v>
      </c>
      <c r="B19" s="4">
        <f>B17*B18</f>
        <v>4000</v>
      </c>
      <c r="C19" s="5" t="s">
        <v>7</v>
      </c>
      <c r="D19" s="4">
        <f t="shared" ref="D19" si="1">B19*1000</f>
        <v>4000000</v>
      </c>
      <c r="E19" s="5" t="s">
        <v>35</v>
      </c>
    </row>
    <row r="21" spans="1:11" ht="15" customHeight="1" x14ac:dyDescent="0.25">
      <c r="A21" s="7"/>
      <c r="B21" s="7"/>
      <c r="C21" s="34">
        <f>(D17*D16)/(LN((4*D16/D14)-1))</f>
        <v>93.200240183941773</v>
      </c>
      <c r="D21" s="15">
        <f>D17/LN((4*D16/D14)-1)</f>
        <v>6213.3493455961188</v>
      </c>
      <c r="F21" s="7"/>
      <c r="G21" s="8">
        <f>(D18*D16)/PI()</f>
        <v>1.909859317102744</v>
      </c>
      <c r="H21" s="9">
        <f>D18/PI()</f>
        <v>127.32395447351627</v>
      </c>
    </row>
    <row r="22" spans="1:11" ht="15" customHeight="1" x14ac:dyDescent="0.25">
      <c r="A22" s="41" t="s">
        <v>10</v>
      </c>
      <c r="B22" s="41" t="s">
        <v>10</v>
      </c>
      <c r="C22" s="10" t="s">
        <v>14</v>
      </c>
      <c r="D22" s="11" t="s">
        <v>15</v>
      </c>
      <c r="F22" s="41" t="s">
        <v>10</v>
      </c>
      <c r="G22" s="10" t="s">
        <v>16</v>
      </c>
      <c r="H22" s="11" t="s">
        <v>15</v>
      </c>
      <c r="I22" s="17"/>
      <c r="J22" s="17"/>
      <c r="K22" s="17"/>
    </row>
    <row r="23" spans="1:11" ht="15" customHeight="1" x14ac:dyDescent="0.25">
      <c r="A23" s="20" t="s">
        <v>12</v>
      </c>
      <c r="B23" s="20" t="s">
        <v>11</v>
      </c>
      <c r="C23" s="18" t="s">
        <v>36</v>
      </c>
      <c r="D23" s="19" t="s">
        <v>36</v>
      </c>
      <c r="F23" s="20" t="s">
        <v>11</v>
      </c>
      <c r="G23" s="18" t="s">
        <v>33</v>
      </c>
      <c r="H23" s="19" t="s">
        <v>33</v>
      </c>
      <c r="I23" s="17"/>
      <c r="J23" s="17"/>
      <c r="K23" s="17"/>
    </row>
    <row r="24" spans="1:11" ht="15" customHeight="1" x14ac:dyDescent="0.25">
      <c r="A24" s="38">
        <f t="shared" ref="A24:A87" si="2">B24/1000</f>
        <v>-0.04</v>
      </c>
      <c r="B24" s="35">
        <f t="shared" ref="B24:B62" si="3">B25-1</f>
        <v>-40</v>
      </c>
      <c r="C24" s="50">
        <f>(($C$21/($D$16^2-A24^2)))/(1000*1000)</f>
        <v>-6.7781992861048551E-2</v>
      </c>
      <c r="D24" s="51">
        <f>($D$21/($D$16^2+A24^2)^0.5)/(1000*1000)</f>
        <v>0.14544350706777937</v>
      </c>
      <c r="F24" s="16">
        <f t="shared" ref="F24:F55" si="4">B24</f>
        <v>-40</v>
      </c>
      <c r="G24" s="34">
        <f>($G$21/($D$16^2-A24^2))/1000</f>
        <v>-1.3889885942565412</v>
      </c>
      <c r="H24" s="57">
        <f>($H$21/($D$16^2+A24^2)^0.5)/1000</f>
        <v>2.9804283394256488</v>
      </c>
      <c r="I24" s="13"/>
      <c r="J24" s="17"/>
      <c r="K24" s="13"/>
    </row>
    <row r="25" spans="1:11" ht="15" customHeight="1" x14ac:dyDescent="0.25">
      <c r="A25" s="38">
        <f t="shared" si="2"/>
        <v>-3.9E-2</v>
      </c>
      <c r="B25" s="35">
        <f t="shared" si="3"/>
        <v>-39</v>
      </c>
      <c r="C25" s="50">
        <f t="shared" ref="C25:C44" si="5">(($C$21/($D$16^2-A25^2)))/(1000*1000)</f>
        <v>-7.1913765574029134E-2</v>
      </c>
      <c r="D25" s="51">
        <f t="shared" ref="D25:D88" si="6">($D$21/($D$16^2+A25^2)^0.5)/(1000*1000)</f>
        <v>0.14869749516709724</v>
      </c>
      <c r="F25" s="12">
        <f t="shared" si="4"/>
        <v>-39</v>
      </c>
      <c r="G25" s="50">
        <f t="shared" ref="G25:G44" si="7">($G$21/($D$16^2-A25^2))/1000</f>
        <v>-1.4736568804805121</v>
      </c>
      <c r="H25" s="51">
        <f t="shared" ref="H25:H44" si="8">($H$21/($D$16^2+A25^2)^0.5)/1000</f>
        <v>3.0471090633911491</v>
      </c>
      <c r="I25" s="13"/>
      <c r="J25" s="17"/>
      <c r="K25" s="13"/>
    </row>
    <row r="26" spans="1:11" ht="15" customHeight="1" x14ac:dyDescent="0.25">
      <c r="A26" s="38">
        <f t="shared" si="2"/>
        <v>-3.7999999999999999E-2</v>
      </c>
      <c r="B26" s="35">
        <f t="shared" si="3"/>
        <v>-38</v>
      </c>
      <c r="C26" s="50">
        <f t="shared" si="5"/>
        <v>-7.6456308600444431E-2</v>
      </c>
      <c r="D26" s="51">
        <f t="shared" si="6"/>
        <v>0.15208892988846809</v>
      </c>
      <c r="F26" s="12">
        <f t="shared" si="4"/>
        <v>-38</v>
      </c>
      <c r="G26" s="50">
        <f t="shared" si="7"/>
        <v>-1.5667426719464677</v>
      </c>
      <c r="H26" s="51">
        <f t="shared" si="8"/>
        <v>3.1166063435287574</v>
      </c>
      <c r="I26" s="13"/>
      <c r="J26" s="17"/>
      <c r="K26" s="13"/>
    </row>
    <row r="27" spans="1:11" ht="15" customHeight="1" x14ac:dyDescent="0.25">
      <c r="A27" s="38">
        <f t="shared" si="2"/>
        <v>-3.6999999999999998E-2</v>
      </c>
      <c r="B27" s="35">
        <f t="shared" si="3"/>
        <v>-37</v>
      </c>
      <c r="C27" s="50">
        <f t="shared" si="5"/>
        <v>-8.1468741419529533E-2</v>
      </c>
      <c r="D27" s="51">
        <f t="shared" si="6"/>
        <v>0.1556258061014627</v>
      </c>
      <c r="F27" s="12">
        <f t="shared" si="4"/>
        <v>-37</v>
      </c>
      <c r="G27" s="50">
        <f t="shared" si="7"/>
        <v>-1.6694574450198814</v>
      </c>
      <c r="H27" s="51">
        <f t="shared" si="8"/>
        <v>3.1890840107053142</v>
      </c>
      <c r="I27" s="13"/>
      <c r="J27" s="17"/>
      <c r="K27" s="13"/>
    </row>
    <row r="28" spans="1:11" ht="15" customHeight="1" x14ac:dyDescent="0.25">
      <c r="A28" s="38">
        <f t="shared" si="2"/>
        <v>-3.5999999999999997E-2</v>
      </c>
      <c r="B28" s="35">
        <f t="shared" si="3"/>
        <v>-36</v>
      </c>
      <c r="C28" s="50">
        <f t="shared" si="5"/>
        <v>-8.7021699518152917E-2</v>
      </c>
      <c r="D28" s="51">
        <f t="shared" si="6"/>
        <v>0.15931664988708</v>
      </c>
      <c r="F28" s="12">
        <f t="shared" si="4"/>
        <v>-36</v>
      </c>
      <c r="G28" s="50">
        <f t="shared" si="7"/>
        <v>-1.7832486620940655</v>
      </c>
      <c r="H28" s="51">
        <f t="shared" si="8"/>
        <v>3.2647167813722122</v>
      </c>
      <c r="I28" s="13"/>
      <c r="J28" s="17"/>
      <c r="K28" s="13"/>
    </row>
    <row r="29" spans="1:11" ht="15" customHeight="1" x14ac:dyDescent="0.25">
      <c r="A29" s="38">
        <f t="shared" si="2"/>
        <v>-3.5000000000000003E-2</v>
      </c>
      <c r="B29" s="35">
        <f t="shared" si="3"/>
        <v>-35</v>
      </c>
      <c r="C29" s="50">
        <f t="shared" si="5"/>
        <v>-9.3200240183941754E-2</v>
      </c>
      <c r="D29" s="51">
        <f t="shared" si="6"/>
        <v>0.16317054773630357</v>
      </c>
      <c r="F29" s="12">
        <f t="shared" si="4"/>
        <v>-35</v>
      </c>
      <c r="G29" s="50">
        <f t="shared" si="7"/>
        <v>-1.9098593171027436</v>
      </c>
      <c r="H29" s="51">
        <f t="shared" si="8"/>
        <v>3.3436908559022269</v>
      </c>
      <c r="I29" s="13"/>
      <c r="J29" s="17"/>
      <c r="K29" s="13"/>
    </row>
    <row r="30" spans="1:11" ht="15" customHeight="1" x14ac:dyDescent="0.25">
      <c r="A30" s="38">
        <f t="shared" si="2"/>
        <v>-3.4000000000000002E-2</v>
      </c>
      <c r="B30" s="35">
        <f t="shared" si="3"/>
        <v>-34</v>
      </c>
      <c r="C30" s="50">
        <f t="shared" si="5"/>
        <v>-0.10010766937050672</v>
      </c>
      <c r="D30" s="51">
        <f t="shared" si="6"/>
        <v>0.16719717422580641</v>
      </c>
      <c r="F30" s="12">
        <f t="shared" si="4"/>
        <v>-34</v>
      </c>
      <c r="G30" s="50">
        <f t="shared" si="7"/>
        <v>-2.0514063556420448</v>
      </c>
      <c r="H30" s="51">
        <f t="shared" si="8"/>
        <v>3.4262044857200467</v>
      </c>
      <c r="I30" s="13"/>
      <c r="J30" s="17"/>
      <c r="K30" s="13"/>
    </row>
    <row r="31" spans="1:11" ht="15" customHeight="1" x14ac:dyDescent="0.25">
      <c r="A31" s="38">
        <f t="shared" si="2"/>
        <v>-3.3000000000000002E-2</v>
      </c>
      <c r="B31" s="35">
        <f t="shared" si="3"/>
        <v>-33</v>
      </c>
      <c r="C31" s="50">
        <f t="shared" si="5"/>
        <v>-0.10787064836104369</v>
      </c>
      <c r="D31" s="51">
        <f t="shared" si="6"/>
        <v>0.17140681687863393</v>
      </c>
      <c r="F31" s="12">
        <f t="shared" si="4"/>
        <v>-33</v>
      </c>
      <c r="G31" s="50">
        <f t="shared" si="7"/>
        <v>-2.210485320720768</v>
      </c>
      <c r="H31" s="51">
        <f t="shared" si="8"/>
        <v>3.512468482747396</v>
      </c>
      <c r="I31" s="13"/>
      <c r="J31" s="17"/>
      <c r="K31" s="13"/>
    </row>
    <row r="32" spans="1:11" ht="15" customHeight="1" x14ac:dyDescent="0.25">
      <c r="A32" s="38">
        <f t="shared" si="2"/>
        <v>-3.2000000000000001E-2</v>
      </c>
      <c r="B32" s="35">
        <f t="shared" si="3"/>
        <v>-32</v>
      </c>
      <c r="C32" s="50">
        <f t="shared" si="5"/>
        <v>-0.11664610786475817</v>
      </c>
      <c r="D32" s="51">
        <f t="shared" si="6"/>
        <v>0.17581039647513108</v>
      </c>
      <c r="F32" s="12">
        <f t="shared" si="4"/>
        <v>-32</v>
      </c>
      <c r="G32" s="50">
        <f t="shared" si="7"/>
        <v>-2.3903120364239601</v>
      </c>
      <c r="H32" s="51">
        <f t="shared" si="8"/>
        <v>3.6027066356145454</v>
      </c>
      <c r="I32" s="13"/>
      <c r="J32" s="17"/>
      <c r="K32" s="13"/>
    </row>
    <row r="33" spans="1:11" ht="15" customHeight="1" x14ac:dyDescent="0.25">
      <c r="A33" s="38">
        <f t="shared" si="2"/>
        <v>-3.1E-2</v>
      </c>
      <c r="B33" s="35">
        <f t="shared" si="3"/>
        <v>-31</v>
      </c>
      <c r="C33" s="50">
        <f t="shared" si="5"/>
        <v>-0.12663076111948612</v>
      </c>
      <c r="D33" s="51">
        <f t="shared" si="6"/>
        <v>0.18041948050693141</v>
      </c>
      <c r="F33" s="12">
        <f t="shared" si="4"/>
        <v>-31</v>
      </c>
      <c r="G33" s="50">
        <f t="shared" si="7"/>
        <v>-2.5949175504113371</v>
      </c>
      <c r="H33" s="51">
        <f t="shared" si="8"/>
        <v>3.697155985359462</v>
      </c>
      <c r="I33" s="13"/>
      <c r="J33" s="17"/>
      <c r="K33" s="13"/>
    </row>
    <row r="34" spans="1:11" ht="15" customHeight="1" x14ac:dyDescent="0.25">
      <c r="A34" s="38">
        <f t="shared" si="2"/>
        <v>-0.03</v>
      </c>
      <c r="B34" s="35">
        <f t="shared" si="3"/>
        <v>-30</v>
      </c>
      <c r="C34" s="50">
        <f t="shared" si="5"/>
        <v>-0.13807442990213595</v>
      </c>
      <c r="D34" s="51">
        <f t="shared" si="6"/>
        <v>0.18524628672942339</v>
      </c>
      <c r="F34" s="12">
        <f t="shared" si="4"/>
        <v>-30</v>
      </c>
      <c r="G34" s="50">
        <f t="shared" si="7"/>
        <v>-2.8294212105225838</v>
      </c>
      <c r="H34" s="51">
        <f t="shared" si="8"/>
        <v>3.7960668982249439</v>
      </c>
      <c r="I34" s="13"/>
      <c r="J34" s="17"/>
      <c r="K34" s="13"/>
    </row>
    <row r="35" spans="1:11" ht="15" customHeight="1" x14ac:dyDescent="0.25">
      <c r="A35" s="38">
        <f t="shared" si="2"/>
        <v>-2.9000000000000001E-2</v>
      </c>
      <c r="B35" s="35">
        <f t="shared" si="3"/>
        <v>-29</v>
      </c>
      <c r="C35" s="50">
        <f t="shared" si="5"/>
        <v>-0.15129909120769766</v>
      </c>
      <c r="D35" s="51">
        <f t="shared" si="6"/>
        <v>0.19030367282241176</v>
      </c>
      <c r="F35" s="12">
        <f t="shared" si="4"/>
        <v>-29</v>
      </c>
      <c r="G35" s="50">
        <f t="shared" si="7"/>
        <v>-3.1004209693226361</v>
      </c>
      <c r="H35" s="51">
        <f t="shared" si="8"/>
        <v>3.8997028537848943</v>
      </c>
      <c r="I35" s="13"/>
      <c r="J35" s="17"/>
      <c r="K35" s="13"/>
    </row>
    <row r="36" spans="1:11" ht="15" customHeight="1" x14ac:dyDescent="0.25">
      <c r="A36" s="38">
        <f t="shared" si="2"/>
        <v>-2.8000000000000001E-2</v>
      </c>
      <c r="B36" s="35">
        <f t="shared" si="3"/>
        <v>-28</v>
      </c>
      <c r="C36" s="50">
        <f t="shared" si="5"/>
        <v>-0.1667267266260139</v>
      </c>
      <c r="D36" s="51">
        <f t="shared" si="6"/>
        <v>0.19560510696194355</v>
      </c>
      <c r="F36" s="12">
        <f t="shared" si="4"/>
        <v>-28</v>
      </c>
      <c r="G36" s="50">
        <f t="shared" si="7"/>
        <v>-3.416564073529059</v>
      </c>
      <c r="H36" s="51">
        <f t="shared" si="8"/>
        <v>4.008339841902183</v>
      </c>
      <c r="I36" s="13"/>
      <c r="J36" s="17"/>
      <c r="K36" s="13"/>
    </row>
    <row r="37" spans="1:11" ht="15" customHeight="1" x14ac:dyDescent="0.25">
      <c r="A37" s="38">
        <f t="shared" si="2"/>
        <v>-2.7E-2</v>
      </c>
      <c r="B37" s="35">
        <f t="shared" si="3"/>
        <v>-27</v>
      </c>
      <c r="C37" s="50">
        <f t="shared" si="5"/>
        <v>-0.18492111147607498</v>
      </c>
      <c r="D37" s="51">
        <f t="shared" si="6"/>
        <v>0.20116461257547566</v>
      </c>
      <c r="F37" s="12">
        <f t="shared" si="4"/>
        <v>-27</v>
      </c>
      <c r="G37" s="50">
        <f t="shared" si="7"/>
        <v>-3.7894034069498899</v>
      </c>
      <c r="H37" s="51">
        <f t="shared" si="8"/>
        <v>4.1222652306515428</v>
      </c>
      <c r="I37" s="13"/>
      <c r="J37" s="17"/>
      <c r="K37" s="13"/>
    </row>
    <row r="38" spans="1:11" ht="15" customHeight="1" x14ac:dyDescent="0.25">
      <c r="A38" s="38">
        <f t="shared" si="2"/>
        <v>-2.5999999999999999E-2</v>
      </c>
      <c r="B38" s="35">
        <f t="shared" si="3"/>
        <v>-26</v>
      </c>
      <c r="C38" s="50">
        <f t="shared" si="5"/>
        <v>-0.20665241725929442</v>
      </c>
      <c r="D38" s="51">
        <f t="shared" si="6"/>
        <v>0.2069966786246101</v>
      </c>
      <c r="F38" s="12">
        <f t="shared" si="4"/>
        <v>-26</v>
      </c>
      <c r="G38" s="50">
        <f t="shared" si="7"/>
        <v>-4.2347213239528703</v>
      </c>
      <c r="H38" s="51">
        <f t="shared" si="8"/>
        <v>4.2417759278333849</v>
      </c>
      <c r="I38" s="13"/>
      <c r="J38" s="17"/>
      <c r="K38" s="13"/>
    </row>
    <row r="39" spans="1:11" ht="15" customHeight="1" x14ac:dyDescent="0.25">
      <c r="A39" s="38">
        <f t="shared" si="2"/>
        <v>-2.5000000000000001E-2</v>
      </c>
      <c r="B39" s="35">
        <f t="shared" si="3"/>
        <v>-25</v>
      </c>
      <c r="C39" s="50">
        <f t="shared" si="5"/>
        <v>-0.23300060045985435</v>
      </c>
      <c r="D39" s="51">
        <f t="shared" si="6"/>
        <v>0.21311612435317351</v>
      </c>
      <c r="F39" s="12">
        <f t="shared" si="4"/>
        <v>-25</v>
      </c>
      <c r="G39" s="50">
        <f t="shared" si="7"/>
        <v>-4.7746482927568588</v>
      </c>
      <c r="H39" s="51">
        <f t="shared" si="8"/>
        <v>4.3671756093914489</v>
      </c>
      <c r="I39" s="13"/>
      <c r="J39" s="17"/>
      <c r="K39" s="13"/>
    </row>
    <row r="40" spans="1:11" ht="15" customHeight="1" x14ac:dyDescent="0.25">
      <c r="A40" s="38">
        <f t="shared" si="2"/>
        <v>-2.4E-2</v>
      </c>
      <c r="B40" s="35">
        <f t="shared" si="3"/>
        <v>-24</v>
      </c>
      <c r="C40" s="50">
        <f t="shared" si="5"/>
        <v>-0.26552774981179988</v>
      </c>
      <c r="D40" s="51">
        <f t="shared" si="6"/>
        <v>0.21953790446902635</v>
      </c>
      <c r="F40" s="12">
        <f t="shared" si="4"/>
        <v>-24</v>
      </c>
      <c r="G40" s="50">
        <f t="shared" si="7"/>
        <v>-5.4411946356203531</v>
      </c>
      <c r="H40" s="51">
        <f t="shared" si="8"/>
        <v>4.4987707271984512</v>
      </c>
      <c r="I40" s="13"/>
      <c r="J40" s="17"/>
      <c r="K40" s="13"/>
    </row>
    <row r="41" spans="1:11" ht="15" customHeight="1" x14ac:dyDescent="0.25">
      <c r="A41" s="38">
        <f t="shared" si="2"/>
        <v>-2.3E-2</v>
      </c>
      <c r="B41" s="35">
        <f t="shared" si="3"/>
        <v>-23</v>
      </c>
      <c r="C41" s="50">
        <f t="shared" si="5"/>
        <v>-0.30657973744717693</v>
      </c>
      <c r="D41" s="51">
        <f t="shared" si="6"/>
        <v>0.22627683711876428</v>
      </c>
      <c r="F41" s="12">
        <f t="shared" si="4"/>
        <v>-23</v>
      </c>
      <c r="G41" s="50">
        <f t="shared" si="7"/>
        <v>-6.2824319641537638</v>
      </c>
      <c r="H41" s="51">
        <f t="shared" si="8"/>
        <v>4.6368649347136746</v>
      </c>
      <c r="I41" s="13"/>
      <c r="J41" s="17"/>
      <c r="K41" s="13"/>
    </row>
    <row r="42" spans="1:11" ht="15" customHeight="1" x14ac:dyDescent="0.25">
      <c r="A42" s="38">
        <f t="shared" si="2"/>
        <v>-2.1999999999999999E-2</v>
      </c>
      <c r="B42" s="35">
        <f t="shared" si="3"/>
        <v>-22</v>
      </c>
      <c r="C42" s="50">
        <f t="shared" si="5"/>
        <v>-0.35984648719668644</v>
      </c>
      <c r="D42" s="51">
        <f t="shared" si="6"/>
        <v>0.23334723271576802</v>
      </c>
      <c r="F42" s="12">
        <f t="shared" si="4"/>
        <v>-22</v>
      </c>
      <c r="G42" s="50">
        <f t="shared" si="7"/>
        <v>-7.3739741973078932</v>
      </c>
      <c r="H42" s="51">
        <f t="shared" si="8"/>
        <v>4.7817514809273867</v>
      </c>
      <c r="I42" s="13"/>
      <c r="J42" s="17"/>
      <c r="K42" s="13"/>
    </row>
    <row r="43" spans="1:11" ht="15" customHeight="1" x14ac:dyDescent="0.25">
      <c r="A43" s="38">
        <f t="shared" si="2"/>
        <v>-2.1000000000000001E-2</v>
      </c>
      <c r="B43" s="35">
        <f t="shared" si="3"/>
        <v>-21</v>
      </c>
      <c r="C43" s="50">
        <f t="shared" si="5"/>
        <v>-0.43148259344417478</v>
      </c>
      <c r="D43" s="51">
        <f t="shared" si="6"/>
        <v>0.2407623967053345</v>
      </c>
      <c r="F43" s="12">
        <f t="shared" si="4"/>
        <v>-21</v>
      </c>
      <c r="G43" s="50">
        <f t="shared" si="7"/>
        <v>-8.8419412828830719</v>
      </c>
      <c r="H43" s="51">
        <f t="shared" si="8"/>
        <v>4.9337030210239377</v>
      </c>
      <c r="I43" s="13"/>
      <c r="J43" s="17"/>
      <c r="K43" s="13"/>
    </row>
    <row r="44" spans="1:11" ht="15" customHeight="1" x14ac:dyDescent="0.25">
      <c r="A44" s="38">
        <f t="shared" si="2"/>
        <v>-0.02</v>
      </c>
      <c r="B44" s="35">
        <f t="shared" si="3"/>
        <v>-20</v>
      </c>
      <c r="C44" s="50">
        <f t="shared" si="5"/>
        <v>-0.53257280105109572</v>
      </c>
      <c r="D44" s="51">
        <f t="shared" si="6"/>
        <v>0.24853397382384473</v>
      </c>
      <c r="F44" s="12">
        <f t="shared" si="4"/>
        <v>-20</v>
      </c>
      <c r="G44" s="50">
        <f t="shared" si="7"/>
        <v>-10.913481812015679</v>
      </c>
      <c r="H44" s="51">
        <f t="shared" si="8"/>
        <v>5.0929581789406502</v>
      </c>
      <c r="I44" s="13"/>
      <c r="J44" s="17"/>
      <c r="K44" s="13"/>
    </row>
    <row r="45" spans="1:11" ht="15" customHeight="1" x14ac:dyDescent="0.25">
      <c r="A45" s="38">
        <f t="shared" si="2"/>
        <v>-1.9E-2</v>
      </c>
      <c r="B45" s="35">
        <f t="shared" si="3"/>
        <v>-19</v>
      </c>
      <c r="C45" s="50">
        <v>0</v>
      </c>
      <c r="D45" s="51">
        <f t="shared" si="6"/>
        <v>0.25667109566298874</v>
      </c>
      <c r="F45" s="12">
        <f t="shared" si="4"/>
        <v>-19</v>
      </c>
      <c r="G45" s="50"/>
      <c r="H45" s="51"/>
      <c r="I45" s="13"/>
      <c r="J45" s="17"/>
      <c r="K45" s="13"/>
    </row>
    <row r="46" spans="1:11" ht="15" customHeight="1" x14ac:dyDescent="0.25">
      <c r="A46" s="38">
        <f t="shared" si="2"/>
        <v>-1.7999999999999999E-2</v>
      </c>
      <c r="B46" s="35">
        <f t="shared" si="3"/>
        <v>-18</v>
      </c>
      <c r="C46" s="50">
        <v>0</v>
      </c>
      <c r="D46" s="51">
        <f t="shared" si="6"/>
        <v>0.26517928804774266</v>
      </c>
      <c r="F46" s="12">
        <f t="shared" si="4"/>
        <v>-18</v>
      </c>
      <c r="G46" s="50"/>
      <c r="H46" s="51"/>
      <c r="I46" s="13"/>
      <c r="J46" s="17"/>
      <c r="K46" s="13"/>
    </row>
    <row r="47" spans="1:11" ht="15" customHeight="1" x14ac:dyDescent="0.25">
      <c r="A47" s="38">
        <f t="shared" si="2"/>
        <v>-1.7000000000000001E-2</v>
      </c>
      <c r="B47" s="35">
        <f t="shared" si="3"/>
        <v>-17</v>
      </c>
      <c r="C47" s="50">
        <v>0</v>
      </c>
      <c r="D47" s="51">
        <f t="shared" si="6"/>
        <v>0.27405909105505266</v>
      </c>
      <c r="F47" s="12">
        <f t="shared" si="4"/>
        <v>-17</v>
      </c>
      <c r="G47" s="50"/>
      <c r="H47" s="51"/>
      <c r="I47" s="13"/>
      <c r="J47" s="17"/>
      <c r="K47" s="13"/>
    </row>
    <row r="48" spans="1:11" ht="15" customHeight="1" x14ac:dyDescent="0.25">
      <c r="A48" s="38">
        <f t="shared" si="2"/>
        <v>-1.6E-2</v>
      </c>
      <c r="B48" s="35">
        <f t="shared" si="3"/>
        <v>-16</v>
      </c>
      <c r="C48" s="50">
        <v>0</v>
      </c>
      <c r="D48" s="51">
        <f t="shared" si="6"/>
        <v>0.28330434437073876</v>
      </c>
      <c r="F48" s="12">
        <f t="shared" si="4"/>
        <v>-16</v>
      </c>
      <c r="G48" s="50"/>
      <c r="H48" s="51"/>
      <c r="I48" s="13"/>
      <c r="J48" s="17"/>
      <c r="K48" s="13"/>
    </row>
    <row r="49" spans="1:11" ht="15" customHeight="1" x14ac:dyDescent="0.25">
      <c r="A49" s="38">
        <f t="shared" si="2"/>
        <v>-1.4999999999999999E-2</v>
      </c>
      <c r="B49" s="35">
        <f t="shared" si="3"/>
        <v>-15</v>
      </c>
      <c r="C49" s="50">
        <v>0</v>
      </c>
      <c r="D49" s="51">
        <f t="shared" si="6"/>
        <v>0.29290009707680081</v>
      </c>
      <c r="F49" s="12">
        <f t="shared" si="4"/>
        <v>-15</v>
      </c>
      <c r="G49" s="50"/>
      <c r="H49" s="51"/>
      <c r="I49" s="13"/>
      <c r="J49" s="17"/>
      <c r="K49" s="13"/>
    </row>
    <row r="50" spans="1:11" ht="15" customHeight="1" x14ac:dyDescent="0.25">
      <c r="A50" s="38">
        <f t="shared" si="2"/>
        <v>-1.4E-2</v>
      </c>
      <c r="B50" s="35">
        <f t="shared" si="3"/>
        <v>-14</v>
      </c>
      <c r="C50" s="50">
        <v>0</v>
      </c>
      <c r="D50" s="51">
        <f t="shared" si="6"/>
        <v>0.30282011816876164</v>
      </c>
      <c r="F50" s="12">
        <f t="shared" si="4"/>
        <v>-14</v>
      </c>
      <c r="G50" s="50"/>
      <c r="H50" s="51"/>
      <c r="I50" s="13"/>
      <c r="J50" s="17"/>
      <c r="K50" s="13"/>
    </row>
    <row r="51" spans="1:11" ht="15" customHeight="1" x14ac:dyDescent="0.25">
      <c r="A51" s="38">
        <f t="shared" si="2"/>
        <v>-1.2999999999999999E-2</v>
      </c>
      <c r="B51" s="35">
        <f t="shared" si="3"/>
        <v>-13</v>
      </c>
      <c r="C51" s="50">
        <v>0</v>
      </c>
      <c r="D51" s="51">
        <f t="shared" si="6"/>
        <v>0.31302401786841627</v>
      </c>
      <c r="F51" s="12">
        <f t="shared" si="4"/>
        <v>-13</v>
      </c>
      <c r="G51" s="50"/>
      <c r="H51" s="51"/>
      <c r="I51" s="13"/>
      <c r="J51" s="17"/>
      <c r="K51" s="13"/>
    </row>
    <row r="52" spans="1:11" ht="15" customHeight="1" x14ac:dyDescent="0.25">
      <c r="A52" s="38">
        <f t="shared" si="2"/>
        <v>-1.2E-2</v>
      </c>
      <c r="B52" s="35">
        <f t="shared" si="3"/>
        <v>-12</v>
      </c>
      <c r="C52" s="50">
        <v>0</v>
      </c>
      <c r="D52" s="51">
        <f t="shared" si="6"/>
        <v>0.32345404707661818</v>
      </c>
      <c r="F52" s="12">
        <f t="shared" si="4"/>
        <v>-12</v>
      </c>
      <c r="G52" s="50"/>
      <c r="H52" s="51"/>
      <c r="I52" s="13"/>
      <c r="J52" s="17"/>
      <c r="K52" s="13"/>
    </row>
    <row r="53" spans="1:11" ht="15" customHeight="1" x14ac:dyDescent="0.25">
      <c r="A53" s="38">
        <f t="shared" si="2"/>
        <v>-1.0999999999999999E-2</v>
      </c>
      <c r="B53" s="35">
        <f t="shared" si="3"/>
        <v>-11</v>
      </c>
      <c r="C53" s="50">
        <v>0</v>
      </c>
      <c r="D53" s="51">
        <f t="shared" si="6"/>
        <v>0.3340317302190326</v>
      </c>
      <c r="F53" s="12">
        <f t="shared" si="4"/>
        <v>-11</v>
      </c>
      <c r="G53" s="50"/>
      <c r="H53" s="51"/>
      <c r="I53" s="13"/>
      <c r="J53" s="17"/>
      <c r="K53" s="13"/>
    </row>
    <row r="54" spans="1:11" ht="15" customHeight="1" x14ac:dyDescent="0.25">
      <c r="A54" s="38">
        <f t="shared" si="2"/>
        <v>-0.01</v>
      </c>
      <c r="B54" s="35">
        <f t="shared" si="3"/>
        <v>-10</v>
      </c>
      <c r="C54" s="50">
        <f t="shared" ref="C54:C74" si="9">(($C$21/($D$16^2-A54^2)))/(1000*1000)</f>
        <v>0.74560192147153415</v>
      </c>
      <c r="D54" s="51">
        <f t="shared" si="6"/>
        <v>0.34465461012180659</v>
      </c>
      <c r="F54" s="12">
        <f t="shared" si="4"/>
        <v>-10</v>
      </c>
      <c r="G54" s="50">
        <f t="shared" ref="G54:G104" si="10">($G$21/($D$16^2-A54^2))/1000</f>
        <v>15.278874536821952</v>
      </c>
      <c r="H54" s="51">
        <f t="shared" ref="H54:H74" si="11">($H$21/($D$16^2+A54^2)^0.5)/1000</f>
        <v>7.062662253063162</v>
      </c>
      <c r="I54" s="13"/>
      <c r="J54" s="17"/>
      <c r="K54" s="13"/>
    </row>
    <row r="55" spans="1:11" ht="15" customHeight="1" x14ac:dyDescent="0.25">
      <c r="A55" s="38">
        <f t="shared" si="2"/>
        <v>-8.9999999999999993E-3</v>
      </c>
      <c r="B55" s="35">
        <f t="shared" si="3"/>
        <v>-9</v>
      </c>
      <c r="C55" s="50">
        <f t="shared" si="9"/>
        <v>0.64722389016626225</v>
      </c>
      <c r="D55" s="51">
        <f t="shared" si="6"/>
        <v>0.35519354058862251</v>
      </c>
      <c r="F55" s="12">
        <f t="shared" si="4"/>
        <v>-9</v>
      </c>
      <c r="G55" s="50">
        <f t="shared" si="10"/>
        <v>13.262911924324611</v>
      </c>
      <c r="H55" s="51">
        <f t="shared" si="11"/>
        <v>7.2786260156524154</v>
      </c>
      <c r="I55" s="13"/>
      <c r="J55" s="17"/>
      <c r="K55" s="13"/>
    </row>
    <row r="56" spans="1:11" ht="15" customHeight="1" x14ac:dyDescent="0.25">
      <c r="A56" s="38">
        <f t="shared" si="2"/>
        <v>-8.0000000000000002E-3</v>
      </c>
      <c r="B56" s="35">
        <f t="shared" si="3"/>
        <v>-8</v>
      </c>
      <c r="C56" s="50">
        <f t="shared" si="9"/>
        <v>0.57888347940336504</v>
      </c>
      <c r="D56" s="51">
        <f t="shared" si="6"/>
        <v>0.36549113797624233</v>
      </c>
      <c r="F56" s="12">
        <f t="shared" ref="F56:F87" si="12">B56</f>
        <v>-8</v>
      </c>
      <c r="G56" s="50">
        <f t="shared" si="10"/>
        <v>11.862480230451824</v>
      </c>
      <c r="H56" s="51">
        <f t="shared" si="11"/>
        <v>7.4896443807950757</v>
      </c>
      <c r="I56" s="13"/>
      <c r="J56" s="17"/>
      <c r="K56" s="13"/>
    </row>
    <row r="57" spans="1:11" ht="15" customHeight="1" x14ac:dyDescent="0.25">
      <c r="A57" s="38">
        <f t="shared" si="2"/>
        <v>-7.0000000000000001E-3</v>
      </c>
      <c r="B57" s="35">
        <f t="shared" si="3"/>
        <v>-7</v>
      </c>
      <c r="C57" s="50">
        <f t="shared" si="9"/>
        <v>0.52954681922694191</v>
      </c>
      <c r="D57" s="51">
        <f t="shared" si="6"/>
        <v>0.37536216132532124</v>
      </c>
      <c r="F57" s="12">
        <f t="shared" si="12"/>
        <v>-7</v>
      </c>
      <c r="G57" s="50">
        <f t="shared" si="10"/>
        <v>10.851473392629229</v>
      </c>
      <c r="H57" s="51">
        <f t="shared" si="11"/>
        <v>7.6919213907616797</v>
      </c>
      <c r="I57" s="13"/>
      <c r="J57" s="17"/>
      <c r="K57" s="13"/>
    </row>
    <row r="58" spans="1:11" ht="15" customHeight="1" x14ac:dyDescent="0.25">
      <c r="A58" s="38">
        <f t="shared" si="2"/>
        <v>-6.0000000000000001E-3</v>
      </c>
      <c r="B58" s="35">
        <f t="shared" si="3"/>
        <v>-6</v>
      </c>
      <c r="C58" s="50">
        <f t="shared" si="9"/>
        <v>0.49312296393619992</v>
      </c>
      <c r="D58" s="51">
        <f t="shared" si="6"/>
        <v>0.38459666931421171</v>
      </c>
      <c r="F58" s="12">
        <f t="shared" si="12"/>
        <v>-6</v>
      </c>
      <c r="G58" s="50">
        <f t="shared" si="10"/>
        <v>10.105075751866371</v>
      </c>
      <c r="H58" s="51">
        <f t="shared" si="11"/>
        <v>7.8811549279997202</v>
      </c>
      <c r="I58" s="13"/>
      <c r="J58" s="17"/>
      <c r="K58" s="13"/>
    </row>
    <row r="59" spans="1:11" ht="15" customHeight="1" x14ac:dyDescent="0.25">
      <c r="A59" s="38">
        <f t="shared" si="2"/>
        <v>-5.0000000000000001E-3</v>
      </c>
      <c r="B59" s="35">
        <f t="shared" si="3"/>
        <v>-5</v>
      </c>
      <c r="C59" s="50">
        <f t="shared" si="9"/>
        <v>0.46600120091970887</v>
      </c>
      <c r="D59" s="51">
        <f t="shared" si="6"/>
        <v>0.39296671660800853</v>
      </c>
      <c r="F59" s="12">
        <f t="shared" si="12"/>
        <v>-5</v>
      </c>
      <c r="G59" s="50">
        <f t="shared" si="10"/>
        <v>9.5492965855137211</v>
      </c>
      <c r="H59" s="51">
        <f t="shared" si="11"/>
        <v>8.0526739367179268</v>
      </c>
      <c r="I59" s="13"/>
      <c r="J59" s="17"/>
      <c r="K59" s="13"/>
    </row>
    <row r="60" spans="1:11" ht="15" customHeight="1" x14ac:dyDescent="0.25">
      <c r="A60" s="38">
        <f t="shared" si="2"/>
        <v>-4.0000000000000001E-3</v>
      </c>
      <c r="B60" s="35">
        <f t="shared" si="3"/>
        <v>-4</v>
      </c>
      <c r="C60" s="50">
        <f t="shared" si="9"/>
        <v>0.44593416355953003</v>
      </c>
      <c r="D60" s="51">
        <f t="shared" si="6"/>
        <v>0.40023701531090061</v>
      </c>
      <c r="F60" s="12">
        <f t="shared" si="12"/>
        <v>-4</v>
      </c>
      <c r="G60" s="50">
        <f t="shared" si="10"/>
        <v>9.1380828569509287</v>
      </c>
      <c r="H60" s="51">
        <f t="shared" si="11"/>
        <v>8.2016568973673216</v>
      </c>
      <c r="I60" s="13"/>
      <c r="J60" s="17"/>
      <c r="K60" s="13"/>
    </row>
    <row r="61" spans="1:11" ht="15" customHeight="1" x14ac:dyDescent="0.25">
      <c r="A61" s="38">
        <f t="shared" si="2"/>
        <v>-3.0000000000000001E-3</v>
      </c>
      <c r="B61" s="35">
        <f t="shared" si="3"/>
        <v>-3</v>
      </c>
      <c r="C61" s="50">
        <f t="shared" si="9"/>
        <v>0.43148259344417489</v>
      </c>
      <c r="D61" s="51">
        <f t="shared" si="6"/>
        <v>0.40617935330722521</v>
      </c>
      <c r="F61" s="12">
        <f t="shared" si="12"/>
        <v>-3</v>
      </c>
      <c r="G61" s="50">
        <f t="shared" si="10"/>
        <v>8.8419412828830755</v>
      </c>
      <c r="H61" s="51">
        <f t="shared" si="11"/>
        <v>8.3234272872853694</v>
      </c>
      <c r="I61" s="13"/>
      <c r="J61" s="17"/>
      <c r="K61" s="13"/>
    </row>
    <row r="62" spans="1:11" ht="15" customHeight="1" x14ac:dyDescent="0.25">
      <c r="A62" s="38">
        <f t="shared" si="2"/>
        <v>-2E-3</v>
      </c>
      <c r="B62" s="35">
        <f t="shared" si="3"/>
        <v>-2</v>
      </c>
      <c r="C62" s="50">
        <f t="shared" si="9"/>
        <v>0.42172054381874102</v>
      </c>
      <c r="D62" s="51">
        <f t="shared" si="6"/>
        <v>0.41058968186953754</v>
      </c>
      <c r="F62" s="12">
        <f t="shared" si="12"/>
        <v>-2</v>
      </c>
      <c r="G62" s="50">
        <f t="shared" si="10"/>
        <v>8.6418973624558539</v>
      </c>
      <c r="H62" s="51">
        <f t="shared" si="11"/>
        <v>8.4138037399596595</v>
      </c>
      <c r="I62" s="13"/>
      <c r="J62" s="17"/>
      <c r="K62" s="13"/>
    </row>
    <row r="63" spans="1:11" ht="15" customHeight="1" x14ac:dyDescent="0.25">
      <c r="A63" s="38">
        <f t="shared" si="2"/>
        <v>-1E-3</v>
      </c>
      <c r="B63" s="35">
        <f>B64-1</f>
        <v>-1</v>
      </c>
      <c r="C63" s="50">
        <f t="shared" si="9"/>
        <v>0.41607250082116864</v>
      </c>
      <c r="D63" s="51">
        <f t="shared" si="6"/>
        <v>0.41330585050759217</v>
      </c>
      <c r="F63" s="12">
        <f t="shared" si="12"/>
        <v>-1</v>
      </c>
      <c r="G63" s="50">
        <f t="shared" si="10"/>
        <v>8.5261576656372515</v>
      </c>
      <c r="H63" s="51">
        <f t="shared" si="11"/>
        <v>8.469463467552341</v>
      </c>
      <c r="I63" s="13"/>
      <c r="J63" s="17"/>
      <c r="K63" s="13"/>
    </row>
    <row r="64" spans="1:11" ht="15" customHeight="1" x14ac:dyDescent="0.25">
      <c r="A64" s="38">
        <f t="shared" si="2"/>
        <v>0</v>
      </c>
      <c r="B64" s="36">
        <v>0</v>
      </c>
      <c r="C64" s="50">
        <f t="shared" si="9"/>
        <v>0.41422328970640787</v>
      </c>
      <c r="D64" s="51">
        <f t="shared" si="6"/>
        <v>0.41422328970640793</v>
      </c>
      <c r="F64" s="12">
        <f t="shared" si="12"/>
        <v>0</v>
      </c>
      <c r="G64" s="50">
        <f t="shared" si="10"/>
        <v>8.4882636315677527</v>
      </c>
      <c r="H64" s="51">
        <f t="shared" si="11"/>
        <v>8.4882636315677527</v>
      </c>
      <c r="I64" s="13"/>
      <c r="J64" s="17"/>
      <c r="K64" s="13"/>
    </row>
    <row r="65" spans="1:11" ht="15" customHeight="1" x14ac:dyDescent="0.25">
      <c r="A65" s="38">
        <f t="shared" si="2"/>
        <v>1E-3</v>
      </c>
      <c r="B65" s="36">
        <f t="shared" ref="B65:B104" si="13">B64+1</f>
        <v>1</v>
      </c>
      <c r="C65" s="50">
        <f t="shared" si="9"/>
        <v>0.41607250082116864</v>
      </c>
      <c r="D65" s="51">
        <f t="shared" si="6"/>
        <v>0.41330585050759217</v>
      </c>
      <c r="F65" s="12">
        <f t="shared" si="12"/>
        <v>1</v>
      </c>
      <c r="G65" s="50">
        <f t="shared" si="10"/>
        <v>8.5261576656372515</v>
      </c>
      <c r="H65" s="51">
        <f t="shared" si="11"/>
        <v>8.469463467552341</v>
      </c>
      <c r="I65" s="13"/>
      <c r="J65" s="17"/>
      <c r="K65" s="13"/>
    </row>
    <row r="66" spans="1:11" ht="15" customHeight="1" x14ac:dyDescent="0.25">
      <c r="A66" s="38">
        <f t="shared" si="2"/>
        <v>2E-3</v>
      </c>
      <c r="B66" s="36">
        <f t="shared" si="13"/>
        <v>2</v>
      </c>
      <c r="C66" s="50">
        <f t="shared" si="9"/>
        <v>0.42172054381874102</v>
      </c>
      <c r="D66" s="51">
        <f t="shared" si="6"/>
        <v>0.41058968186953754</v>
      </c>
      <c r="F66" s="12">
        <f t="shared" si="12"/>
        <v>2</v>
      </c>
      <c r="G66" s="50">
        <f t="shared" si="10"/>
        <v>8.6418973624558539</v>
      </c>
      <c r="H66" s="51">
        <f t="shared" si="11"/>
        <v>8.4138037399596595</v>
      </c>
      <c r="I66" s="13"/>
      <c r="J66" s="17"/>
      <c r="K66" s="13"/>
    </row>
    <row r="67" spans="1:11" ht="15" customHeight="1" x14ac:dyDescent="0.25">
      <c r="A67" s="38">
        <f t="shared" si="2"/>
        <v>3.0000000000000001E-3</v>
      </c>
      <c r="B67" s="36">
        <f t="shared" si="13"/>
        <v>3</v>
      </c>
      <c r="C67" s="50">
        <f t="shared" si="9"/>
        <v>0.43148259344417489</v>
      </c>
      <c r="D67" s="51">
        <f t="shared" si="6"/>
        <v>0.40617935330722521</v>
      </c>
      <c r="F67" s="12">
        <f t="shared" si="12"/>
        <v>3</v>
      </c>
      <c r="G67" s="50">
        <f t="shared" si="10"/>
        <v>8.8419412828830755</v>
      </c>
      <c r="H67" s="51">
        <f t="shared" si="11"/>
        <v>8.3234272872853694</v>
      </c>
      <c r="I67" s="13"/>
      <c r="J67" s="17"/>
      <c r="K67" s="13"/>
    </row>
    <row r="68" spans="1:11" ht="15" customHeight="1" x14ac:dyDescent="0.25">
      <c r="A68" s="38">
        <f t="shared" si="2"/>
        <v>4.0000000000000001E-3</v>
      </c>
      <c r="B68" s="36">
        <f t="shared" si="13"/>
        <v>4</v>
      </c>
      <c r="C68" s="50">
        <f t="shared" si="9"/>
        <v>0.44593416355953003</v>
      </c>
      <c r="D68" s="51">
        <f t="shared" si="6"/>
        <v>0.40023701531090061</v>
      </c>
      <c r="F68" s="12">
        <f t="shared" si="12"/>
        <v>4</v>
      </c>
      <c r="G68" s="50">
        <f t="shared" si="10"/>
        <v>9.1380828569509287</v>
      </c>
      <c r="H68" s="51">
        <f t="shared" si="11"/>
        <v>8.2016568973673216</v>
      </c>
      <c r="I68" s="13"/>
      <c r="J68" s="17"/>
      <c r="K68" s="13"/>
    </row>
    <row r="69" spans="1:11" ht="15" customHeight="1" x14ac:dyDescent="0.25">
      <c r="A69" s="38">
        <f t="shared" si="2"/>
        <v>5.0000000000000001E-3</v>
      </c>
      <c r="B69" s="36">
        <f t="shared" si="13"/>
        <v>5</v>
      </c>
      <c r="C69" s="50">
        <f t="shared" si="9"/>
        <v>0.46600120091970887</v>
      </c>
      <c r="D69" s="51">
        <f t="shared" si="6"/>
        <v>0.39296671660800853</v>
      </c>
      <c r="F69" s="12">
        <f t="shared" si="12"/>
        <v>5</v>
      </c>
      <c r="G69" s="50">
        <f t="shared" si="10"/>
        <v>9.5492965855137211</v>
      </c>
      <c r="H69" s="51">
        <f t="shared" si="11"/>
        <v>8.0526739367179268</v>
      </c>
      <c r="I69" s="13"/>
      <c r="J69" s="17"/>
      <c r="K69" s="13"/>
    </row>
    <row r="70" spans="1:11" ht="15" customHeight="1" x14ac:dyDescent="0.25">
      <c r="A70" s="38">
        <f t="shared" si="2"/>
        <v>6.0000000000000001E-3</v>
      </c>
      <c r="B70" s="36">
        <f t="shared" si="13"/>
        <v>6</v>
      </c>
      <c r="C70" s="50">
        <f t="shared" si="9"/>
        <v>0.49312296393619992</v>
      </c>
      <c r="D70" s="51">
        <f t="shared" si="6"/>
        <v>0.38459666931421171</v>
      </c>
      <c r="F70" s="12">
        <f t="shared" si="12"/>
        <v>6</v>
      </c>
      <c r="G70" s="50">
        <f t="shared" si="10"/>
        <v>10.105075751866371</v>
      </c>
      <c r="H70" s="51">
        <f t="shared" si="11"/>
        <v>7.8811549279997202</v>
      </c>
      <c r="I70" s="13"/>
      <c r="J70" s="17"/>
      <c r="K70" s="13"/>
    </row>
    <row r="71" spans="1:11" ht="15" customHeight="1" x14ac:dyDescent="0.25">
      <c r="A71" s="38">
        <f t="shared" si="2"/>
        <v>7.0000000000000001E-3</v>
      </c>
      <c r="B71" s="36">
        <f t="shared" si="13"/>
        <v>7</v>
      </c>
      <c r="C71" s="50">
        <f t="shared" si="9"/>
        <v>0.52954681922694191</v>
      </c>
      <c r="D71" s="51">
        <f t="shared" si="6"/>
        <v>0.37536216132532124</v>
      </c>
      <c r="F71" s="12">
        <f t="shared" si="12"/>
        <v>7</v>
      </c>
      <c r="G71" s="50">
        <f t="shared" si="10"/>
        <v>10.851473392629229</v>
      </c>
      <c r="H71" s="51">
        <f t="shared" si="11"/>
        <v>7.6919213907616797</v>
      </c>
      <c r="I71" s="13"/>
      <c r="J71" s="17"/>
      <c r="K71" s="13"/>
    </row>
    <row r="72" spans="1:11" ht="15" customHeight="1" x14ac:dyDescent="0.25">
      <c r="A72" s="38">
        <f t="shared" si="2"/>
        <v>8.0000000000000002E-3</v>
      </c>
      <c r="B72" s="36">
        <f t="shared" si="13"/>
        <v>8</v>
      </c>
      <c r="C72" s="50">
        <f t="shared" si="9"/>
        <v>0.57888347940336504</v>
      </c>
      <c r="D72" s="51">
        <f t="shared" si="6"/>
        <v>0.36549113797624233</v>
      </c>
      <c r="F72" s="12">
        <f t="shared" si="12"/>
        <v>8</v>
      </c>
      <c r="G72" s="50">
        <f t="shared" si="10"/>
        <v>11.862480230451824</v>
      </c>
      <c r="H72" s="51">
        <f t="shared" si="11"/>
        <v>7.4896443807950757</v>
      </c>
      <c r="I72" s="13"/>
      <c r="J72" s="17"/>
      <c r="K72" s="13"/>
    </row>
    <row r="73" spans="1:11" ht="15" customHeight="1" x14ac:dyDescent="0.25">
      <c r="A73" s="38">
        <f t="shared" si="2"/>
        <v>8.9999999999999993E-3</v>
      </c>
      <c r="B73" s="36">
        <f t="shared" si="13"/>
        <v>9</v>
      </c>
      <c r="C73" s="50">
        <f t="shared" si="9"/>
        <v>0.64722389016626225</v>
      </c>
      <c r="D73" s="51">
        <f t="shared" si="6"/>
        <v>0.35519354058862251</v>
      </c>
      <c r="F73" s="12">
        <f t="shared" si="12"/>
        <v>9</v>
      </c>
      <c r="G73" s="50">
        <f t="shared" si="10"/>
        <v>13.262911924324611</v>
      </c>
      <c r="H73" s="51">
        <f t="shared" si="11"/>
        <v>7.2786260156524154</v>
      </c>
      <c r="I73" s="13"/>
      <c r="J73" s="17"/>
      <c r="K73" s="13"/>
    </row>
    <row r="74" spans="1:11" ht="15" customHeight="1" x14ac:dyDescent="0.25">
      <c r="A74" s="38">
        <f t="shared" si="2"/>
        <v>0.01</v>
      </c>
      <c r="B74" s="36">
        <f t="shared" si="13"/>
        <v>10</v>
      </c>
      <c r="C74" s="50">
        <f t="shared" si="9"/>
        <v>0.74560192147153415</v>
      </c>
      <c r="D74" s="51">
        <f t="shared" si="6"/>
        <v>0.34465461012180659</v>
      </c>
      <c r="F74" s="12">
        <f t="shared" si="12"/>
        <v>10</v>
      </c>
      <c r="G74" s="50">
        <f t="shared" si="10"/>
        <v>15.278874536821952</v>
      </c>
      <c r="H74" s="51">
        <f t="shared" si="11"/>
        <v>7.062662253063162</v>
      </c>
      <c r="I74" s="13"/>
      <c r="J74" s="17"/>
      <c r="K74" s="13"/>
    </row>
    <row r="75" spans="1:11" ht="15" customHeight="1" x14ac:dyDescent="0.25">
      <c r="A75" s="38">
        <f t="shared" si="2"/>
        <v>1.0999999999999999E-2</v>
      </c>
      <c r="B75" s="36">
        <f t="shared" si="13"/>
        <v>11</v>
      </c>
      <c r="C75" s="50">
        <v>0</v>
      </c>
      <c r="D75" s="51">
        <f t="shared" si="6"/>
        <v>0.3340317302190326</v>
      </c>
      <c r="F75" s="12">
        <f t="shared" si="12"/>
        <v>11</v>
      </c>
      <c r="G75" s="50"/>
      <c r="H75" s="51"/>
      <c r="I75" s="13"/>
      <c r="J75" s="17"/>
      <c r="K75" s="13"/>
    </row>
    <row r="76" spans="1:11" ht="15" customHeight="1" x14ac:dyDescent="0.25">
      <c r="A76" s="38">
        <f t="shared" si="2"/>
        <v>1.2E-2</v>
      </c>
      <c r="B76" s="36">
        <f t="shared" si="13"/>
        <v>12</v>
      </c>
      <c r="C76" s="50">
        <v>0</v>
      </c>
      <c r="D76" s="51">
        <f t="shared" si="6"/>
        <v>0.32345404707661818</v>
      </c>
      <c r="F76" s="12">
        <f t="shared" si="12"/>
        <v>12</v>
      </c>
      <c r="G76" s="50"/>
      <c r="H76" s="51"/>
      <c r="I76" s="13"/>
      <c r="J76" s="17"/>
      <c r="K76" s="13"/>
    </row>
    <row r="77" spans="1:11" ht="15" customHeight="1" x14ac:dyDescent="0.25">
      <c r="A77" s="38">
        <f t="shared" si="2"/>
        <v>1.2999999999999999E-2</v>
      </c>
      <c r="B77" s="36">
        <f t="shared" si="13"/>
        <v>13</v>
      </c>
      <c r="C77" s="50">
        <v>0</v>
      </c>
      <c r="D77" s="51">
        <f t="shared" si="6"/>
        <v>0.31302401786841627</v>
      </c>
      <c r="F77" s="12">
        <f t="shared" si="12"/>
        <v>13</v>
      </c>
      <c r="G77" s="50"/>
      <c r="H77" s="51"/>
      <c r="I77" s="13"/>
      <c r="J77" s="17"/>
      <c r="K77" s="13"/>
    </row>
    <row r="78" spans="1:11" ht="15" customHeight="1" x14ac:dyDescent="0.25">
      <c r="A78" s="38">
        <f t="shared" si="2"/>
        <v>1.4E-2</v>
      </c>
      <c r="B78" s="36">
        <f t="shared" si="13"/>
        <v>14</v>
      </c>
      <c r="C78" s="50">
        <v>0</v>
      </c>
      <c r="D78" s="51">
        <f t="shared" si="6"/>
        <v>0.30282011816876164</v>
      </c>
      <c r="F78" s="12">
        <f t="shared" si="12"/>
        <v>14</v>
      </c>
      <c r="G78" s="50"/>
      <c r="H78" s="51"/>
      <c r="I78" s="13"/>
      <c r="J78" s="17"/>
      <c r="K78" s="13"/>
    </row>
    <row r="79" spans="1:11" ht="15" customHeight="1" x14ac:dyDescent="0.25">
      <c r="A79" s="38">
        <f t="shared" si="2"/>
        <v>1.4999999999999999E-2</v>
      </c>
      <c r="B79" s="36">
        <f t="shared" si="13"/>
        <v>15</v>
      </c>
      <c r="C79" s="50">
        <v>0</v>
      </c>
      <c r="D79" s="51">
        <f t="shared" si="6"/>
        <v>0.29290009707680081</v>
      </c>
      <c r="F79" s="12">
        <f t="shared" si="12"/>
        <v>15</v>
      </c>
      <c r="G79" s="50"/>
      <c r="H79" s="51"/>
      <c r="I79" s="13"/>
      <c r="J79" s="17"/>
      <c r="K79" s="13"/>
    </row>
    <row r="80" spans="1:11" ht="15" customHeight="1" x14ac:dyDescent="0.25">
      <c r="A80" s="38">
        <f t="shared" si="2"/>
        <v>1.6E-2</v>
      </c>
      <c r="B80" s="36">
        <f t="shared" si="13"/>
        <v>16</v>
      </c>
      <c r="C80" s="50">
        <v>0</v>
      </c>
      <c r="D80" s="51">
        <f t="shared" si="6"/>
        <v>0.28330434437073876</v>
      </c>
      <c r="F80" s="12">
        <f t="shared" si="12"/>
        <v>16</v>
      </c>
      <c r="G80" s="50"/>
      <c r="H80" s="51"/>
      <c r="I80" s="13"/>
      <c r="J80" s="17"/>
      <c r="K80" s="13"/>
    </row>
    <row r="81" spans="1:11" ht="15" customHeight="1" x14ac:dyDescent="0.25">
      <c r="A81" s="38">
        <f t="shared" si="2"/>
        <v>1.7000000000000001E-2</v>
      </c>
      <c r="B81" s="36">
        <f t="shared" si="13"/>
        <v>17</v>
      </c>
      <c r="C81" s="50">
        <v>0</v>
      </c>
      <c r="D81" s="51">
        <f t="shared" si="6"/>
        <v>0.27405909105505266</v>
      </c>
      <c r="F81" s="12">
        <f t="shared" si="12"/>
        <v>17</v>
      </c>
      <c r="G81" s="50"/>
      <c r="H81" s="51"/>
      <c r="I81" s="13"/>
      <c r="J81" s="17"/>
      <c r="K81" s="13"/>
    </row>
    <row r="82" spans="1:11" ht="15" customHeight="1" x14ac:dyDescent="0.25">
      <c r="A82" s="38">
        <f t="shared" si="2"/>
        <v>1.7999999999999999E-2</v>
      </c>
      <c r="B82" s="36">
        <f t="shared" si="13"/>
        <v>18</v>
      </c>
      <c r="C82" s="50">
        <v>0</v>
      </c>
      <c r="D82" s="51">
        <f t="shared" si="6"/>
        <v>0.26517928804774266</v>
      </c>
      <c r="F82" s="12">
        <f t="shared" si="12"/>
        <v>18</v>
      </c>
      <c r="G82" s="50"/>
      <c r="H82" s="51"/>
      <c r="I82" s="13"/>
      <c r="J82" s="17"/>
      <c r="K82" s="13"/>
    </row>
    <row r="83" spans="1:11" ht="15" customHeight="1" x14ac:dyDescent="0.25">
      <c r="A83" s="38">
        <f t="shared" si="2"/>
        <v>1.9E-2</v>
      </c>
      <c r="B83" s="36">
        <f t="shared" si="13"/>
        <v>19</v>
      </c>
      <c r="C83" s="50">
        <v>0</v>
      </c>
      <c r="D83" s="51">
        <f t="shared" si="6"/>
        <v>0.25667109566298874</v>
      </c>
      <c r="F83" s="12">
        <f t="shared" si="12"/>
        <v>19</v>
      </c>
      <c r="G83" s="50"/>
      <c r="H83" s="51"/>
      <c r="I83" s="13"/>
      <c r="J83" s="17"/>
      <c r="K83" s="13"/>
    </row>
    <row r="84" spans="1:11" ht="15" customHeight="1" x14ac:dyDescent="0.25">
      <c r="A84" s="38">
        <f t="shared" si="2"/>
        <v>0.02</v>
      </c>
      <c r="B84" s="36">
        <f t="shared" si="13"/>
        <v>20</v>
      </c>
      <c r="C84" s="50">
        <f t="shared" ref="C84:C104" si="14">(($C$21/($D$16^2-A84^2)))/(1000*1000)</f>
        <v>-0.53257280105109572</v>
      </c>
      <c r="D84" s="51">
        <f t="shared" si="6"/>
        <v>0.24853397382384473</v>
      </c>
      <c r="F84" s="12">
        <f t="shared" si="12"/>
        <v>20</v>
      </c>
      <c r="G84" s="50">
        <f t="shared" si="10"/>
        <v>-10.913481812015679</v>
      </c>
      <c r="H84" s="51">
        <f t="shared" ref="H84:H104" si="15">($H$21/($D$16^2+A84^2)^0.5)/1000</f>
        <v>5.0929581789406502</v>
      </c>
      <c r="I84" s="13"/>
      <c r="J84" s="17"/>
      <c r="K84" s="13"/>
    </row>
    <row r="85" spans="1:11" ht="15" customHeight="1" x14ac:dyDescent="0.25">
      <c r="A85" s="39">
        <f t="shared" si="2"/>
        <v>2.1000000000000001E-2</v>
      </c>
      <c r="B85" s="36">
        <f t="shared" si="13"/>
        <v>21</v>
      </c>
      <c r="C85" s="50">
        <f t="shared" si="14"/>
        <v>-0.43148259344417478</v>
      </c>
      <c r="D85" s="51">
        <f t="shared" si="6"/>
        <v>0.2407623967053345</v>
      </c>
      <c r="F85" s="12">
        <f t="shared" si="12"/>
        <v>21</v>
      </c>
      <c r="G85" s="50">
        <f t="shared" si="10"/>
        <v>-8.8419412828830719</v>
      </c>
      <c r="H85" s="51">
        <f t="shared" si="15"/>
        <v>4.9337030210239377</v>
      </c>
      <c r="I85" s="13"/>
      <c r="J85" s="17"/>
      <c r="K85" s="13"/>
    </row>
    <row r="86" spans="1:11" ht="15" customHeight="1" x14ac:dyDescent="0.25">
      <c r="A86" s="39">
        <f t="shared" si="2"/>
        <v>2.1999999999999999E-2</v>
      </c>
      <c r="B86" s="36">
        <f t="shared" si="13"/>
        <v>22</v>
      </c>
      <c r="C86" s="50">
        <f t="shared" si="14"/>
        <v>-0.35984648719668644</v>
      </c>
      <c r="D86" s="51">
        <f t="shared" si="6"/>
        <v>0.23334723271576802</v>
      </c>
      <c r="F86" s="12">
        <f t="shared" si="12"/>
        <v>22</v>
      </c>
      <c r="G86" s="50">
        <f t="shared" si="10"/>
        <v>-7.3739741973078932</v>
      </c>
      <c r="H86" s="51">
        <f t="shared" si="15"/>
        <v>4.7817514809273867</v>
      </c>
      <c r="I86" s="13"/>
      <c r="J86" s="17"/>
      <c r="K86" s="13"/>
    </row>
    <row r="87" spans="1:11" ht="15" customHeight="1" x14ac:dyDescent="0.25">
      <c r="A87" s="39">
        <f t="shared" si="2"/>
        <v>2.3E-2</v>
      </c>
      <c r="B87" s="36">
        <f t="shared" si="13"/>
        <v>23</v>
      </c>
      <c r="C87" s="50">
        <f t="shared" si="14"/>
        <v>-0.30657973744717693</v>
      </c>
      <c r="D87" s="51">
        <f t="shared" si="6"/>
        <v>0.22627683711876428</v>
      </c>
      <c r="F87" s="12">
        <f t="shared" si="12"/>
        <v>23</v>
      </c>
      <c r="G87" s="50">
        <f t="shared" si="10"/>
        <v>-6.2824319641537638</v>
      </c>
      <c r="H87" s="51">
        <f t="shared" si="15"/>
        <v>4.6368649347136746</v>
      </c>
      <c r="I87" s="13"/>
      <c r="J87" s="17"/>
      <c r="K87" s="13"/>
    </row>
    <row r="88" spans="1:11" ht="15" customHeight="1" x14ac:dyDescent="0.25">
      <c r="A88" s="39">
        <f t="shared" ref="A88:A104" si="16">B88/1000</f>
        <v>2.4E-2</v>
      </c>
      <c r="B88" s="36">
        <f t="shared" si="13"/>
        <v>24</v>
      </c>
      <c r="C88" s="50">
        <f t="shared" si="14"/>
        <v>-0.26552774981179988</v>
      </c>
      <c r="D88" s="51">
        <f t="shared" si="6"/>
        <v>0.21953790446902635</v>
      </c>
      <c r="F88" s="12">
        <f t="shared" ref="F88:F104" si="17">B88</f>
        <v>24</v>
      </c>
      <c r="G88" s="50">
        <f t="shared" si="10"/>
        <v>-5.4411946356203531</v>
      </c>
      <c r="H88" s="51">
        <f t="shared" si="15"/>
        <v>4.4987707271984512</v>
      </c>
      <c r="I88" s="13"/>
      <c r="J88" s="17"/>
      <c r="K88" s="13"/>
    </row>
    <row r="89" spans="1:11" ht="15" customHeight="1" x14ac:dyDescent="0.25">
      <c r="A89" s="39">
        <f t="shared" si="16"/>
        <v>2.5000000000000001E-2</v>
      </c>
      <c r="B89" s="36">
        <f t="shared" si="13"/>
        <v>25</v>
      </c>
      <c r="C89" s="50">
        <f t="shared" si="14"/>
        <v>-0.23300060045985435</v>
      </c>
      <c r="D89" s="51">
        <f t="shared" ref="D89:D104" si="18">($D$21/($D$16^2+A89^2)^0.5)/(1000*1000)</f>
        <v>0.21311612435317351</v>
      </c>
      <c r="F89" s="12">
        <f t="shared" si="17"/>
        <v>25</v>
      </c>
      <c r="G89" s="50">
        <f t="shared" si="10"/>
        <v>-4.7746482927568588</v>
      </c>
      <c r="H89" s="51">
        <f t="shared" si="15"/>
        <v>4.3671756093914489</v>
      </c>
      <c r="I89" s="13"/>
      <c r="J89" s="17"/>
      <c r="K89" s="13"/>
    </row>
    <row r="90" spans="1:11" ht="15" customHeight="1" x14ac:dyDescent="0.25">
      <c r="A90" s="39">
        <f t="shared" si="16"/>
        <v>2.5999999999999999E-2</v>
      </c>
      <c r="B90" s="36">
        <f t="shared" si="13"/>
        <v>26</v>
      </c>
      <c r="C90" s="50">
        <f t="shared" si="14"/>
        <v>-0.20665241725929442</v>
      </c>
      <c r="D90" s="51">
        <f t="shared" si="18"/>
        <v>0.2069966786246101</v>
      </c>
      <c r="F90" s="12">
        <f t="shared" si="17"/>
        <v>26</v>
      </c>
      <c r="G90" s="50">
        <f t="shared" si="10"/>
        <v>-4.2347213239528703</v>
      </c>
      <c r="H90" s="51">
        <f t="shared" si="15"/>
        <v>4.2417759278333849</v>
      </c>
      <c r="I90" s="13"/>
      <c r="J90" s="17"/>
      <c r="K90" s="13"/>
    </row>
    <row r="91" spans="1:11" ht="15" customHeight="1" x14ac:dyDescent="0.25">
      <c r="A91" s="39">
        <f t="shared" si="16"/>
        <v>2.7E-2</v>
      </c>
      <c r="B91" s="36">
        <f t="shared" si="13"/>
        <v>27</v>
      </c>
      <c r="C91" s="50">
        <f t="shared" si="14"/>
        <v>-0.18492111147607498</v>
      </c>
      <c r="D91" s="51">
        <f t="shared" si="18"/>
        <v>0.20116461257547566</v>
      </c>
      <c r="F91" s="12">
        <f t="shared" si="17"/>
        <v>27</v>
      </c>
      <c r="G91" s="50">
        <f t="shared" si="10"/>
        <v>-3.7894034069498899</v>
      </c>
      <c r="H91" s="51">
        <f t="shared" si="15"/>
        <v>4.1222652306515428</v>
      </c>
      <c r="I91" s="13"/>
      <c r="J91" s="17"/>
      <c r="K91" s="13"/>
    </row>
    <row r="92" spans="1:11" ht="15" customHeight="1" x14ac:dyDescent="0.25">
      <c r="A92" s="39">
        <f t="shared" si="16"/>
        <v>2.8000000000000001E-2</v>
      </c>
      <c r="B92" s="36">
        <f t="shared" si="13"/>
        <v>28</v>
      </c>
      <c r="C92" s="50">
        <f t="shared" si="14"/>
        <v>-0.1667267266260139</v>
      </c>
      <c r="D92" s="51">
        <f t="shared" si="18"/>
        <v>0.19560510696194355</v>
      </c>
      <c r="F92" s="12">
        <f t="shared" si="17"/>
        <v>28</v>
      </c>
      <c r="G92" s="50">
        <f t="shared" si="10"/>
        <v>-3.416564073529059</v>
      </c>
      <c r="H92" s="51">
        <f t="shared" si="15"/>
        <v>4.008339841902183</v>
      </c>
      <c r="I92" s="13"/>
      <c r="J92" s="17"/>
      <c r="K92" s="13"/>
    </row>
    <row r="93" spans="1:11" ht="15" customHeight="1" x14ac:dyDescent="0.25">
      <c r="A93" s="39">
        <f t="shared" si="16"/>
        <v>2.9000000000000001E-2</v>
      </c>
      <c r="B93" s="36">
        <f t="shared" si="13"/>
        <v>29</v>
      </c>
      <c r="C93" s="50">
        <f t="shared" si="14"/>
        <v>-0.15129909120769766</v>
      </c>
      <c r="D93" s="51">
        <f t="shared" si="18"/>
        <v>0.19030367282241176</v>
      </c>
      <c r="F93" s="12">
        <f t="shared" si="17"/>
        <v>29</v>
      </c>
      <c r="G93" s="50">
        <f t="shared" si="10"/>
        <v>-3.1004209693226361</v>
      </c>
      <c r="H93" s="51">
        <f t="shared" si="15"/>
        <v>3.8997028537848943</v>
      </c>
      <c r="I93" s="13"/>
      <c r="J93" s="17"/>
      <c r="K93" s="13"/>
    </row>
    <row r="94" spans="1:11" ht="15" customHeight="1" x14ac:dyDescent="0.25">
      <c r="A94" s="39">
        <f t="shared" si="16"/>
        <v>0.03</v>
      </c>
      <c r="B94" s="36">
        <f t="shared" si="13"/>
        <v>30</v>
      </c>
      <c r="C94" s="50">
        <f t="shared" si="14"/>
        <v>-0.13807442990213595</v>
      </c>
      <c r="D94" s="51">
        <f t="shared" si="18"/>
        <v>0.18524628672942339</v>
      </c>
      <c r="F94" s="12">
        <f t="shared" si="17"/>
        <v>30</v>
      </c>
      <c r="G94" s="50">
        <f t="shared" si="10"/>
        <v>-2.8294212105225838</v>
      </c>
      <c r="H94" s="51">
        <f t="shared" si="15"/>
        <v>3.7960668982249439</v>
      </c>
      <c r="I94" s="13"/>
      <c r="J94" s="17"/>
      <c r="K94" s="13"/>
    </row>
    <row r="95" spans="1:11" ht="15" customHeight="1" x14ac:dyDescent="0.25">
      <c r="A95" s="39">
        <f t="shared" si="16"/>
        <v>3.1E-2</v>
      </c>
      <c r="B95" s="36">
        <f t="shared" si="13"/>
        <v>31</v>
      </c>
      <c r="C95" s="50">
        <f t="shared" si="14"/>
        <v>-0.12663076111948612</v>
      </c>
      <c r="D95" s="51">
        <f t="shared" si="18"/>
        <v>0.18041948050693141</v>
      </c>
      <c r="F95" s="12">
        <f t="shared" si="17"/>
        <v>31</v>
      </c>
      <c r="G95" s="50">
        <f t="shared" si="10"/>
        <v>-2.5949175504113371</v>
      </c>
      <c r="H95" s="51">
        <f t="shared" si="15"/>
        <v>3.697155985359462</v>
      </c>
      <c r="I95" s="13"/>
      <c r="J95" s="17"/>
      <c r="K95" s="13"/>
    </row>
    <row r="96" spans="1:11" ht="15" customHeight="1" x14ac:dyDescent="0.25">
      <c r="A96" s="39">
        <f t="shared" si="16"/>
        <v>3.2000000000000001E-2</v>
      </c>
      <c r="B96" s="36">
        <f t="shared" si="13"/>
        <v>32</v>
      </c>
      <c r="C96" s="50">
        <f t="shared" si="14"/>
        <v>-0.11664610786475817</v>
      </c>
      <c r="D96" s="51">
        <f t="shared" si="18"/>
        <v>0.17581039647513108</v>
      </c>
      <c r="F96" s="12">
        <f t="shared" si="17"/>
        <v>32</v>
      </c>
      <c r="G96" s="50">
        <f t="shared" si="10"/>
        <v>-2.3903120364239601</v>
      </c>
      <c r="H96" s="51">
        <f t="shared" si="15"/>
        <v>3.6027066356145454</v>
      </c>
      <c r="I96" s="13"/>
      <c r="J96" s="17"/>
      <c r="K96" s="13"/>
    </row>
    <row r="97" spans="1:11" ht="15" customHeight="1" x14ac:dyDescent="0.25">
      <c r="A97" s="39">
        <f t="shared" si="16"/>
        <v>3.3000000000000002E-2</v>
      </c>
      <c r="B97" s="36">
        <f t="shared" si="13"/>
        <v>33</v>
      </c>
      <c r="C97" s="50">
        <f t="shared" si="14"/>
        <v>-0.10787064836104369</v>
      </c>
      <c r="D97" s="51">
        <f t="shared" si="18"/>
        <v>0.17140681687863393</v>
      </c>
      <c r="F97" s="12">
        <f t="shared" si="17"/>
        <v>33</v>
      </c>
      <c r="G97" s="50">
        <f t="shared" si="10"/>
        <v>-2.210485320720768</v>
      </c>
      <c r="H97" s="51">
        <f t="shared" si="15"/>
        <v>3.512468482747396</v>
      </c>
      <c r="I97" s="13"/>
      <c r="J97" s="17"/>
      <c r="K97" s="13"/>
    </row>
    <row r="98" spans="1:11" ht="15" customHeight="1" x14ac:dyDescent="0.25">
      <c r="A98" s="39">
        <f t="shared" si="16"/>
        <v>3.4000000000000002E-2</v>
      </c>
      <c r="B98" s="36">
        <f t="shared" si="13"/>
        <v>34</v>
      </c>
      <c r="C98" s="50">
        <f t="shared" si="14"/>
        <v>-0.10010766937050672</v>
      </c>
      <c r="D98" s="51">
        <f t="shared" si="18"/>
        <v>0.16719717422580641</v>
      </c>
      <c r="F98" s="12">
        <f t="shared" si="17"/>
        <v>34</v>
      </c>
      <c r="G98" s="50">
        <f t="shared" si="10"/>
        <v>-2.0514063556420448</v>
      </c>
      <c r="H98" s="51">
        <f t="shared" si="15"/>
        <v>3.4262044857200467</v>
      </c>
      <c r="I98" s="13"/>
      <c r="J98" s="17"/>
      <c r="K98" s="13"/>
    </row>
    <row r="99" spans="1:11" ht="15" customHeight="1" x14ac:dyDescent="0.25">
      <c r="A99" s="39">
        <f t="shared" si="16"/>
        <v>3.5000000000000003E-2</v>
      </c>
      <c r="B99" s="36">
        <f t="shared" si="13"/>
        <v>35</v>
      </c>
      <c r="C99" s="50">
        <f t="shared" si="14"/>
        <v>-9.3200240183941754E-2</v>
      </c>
      <c r="D99" s="51">
        <f t="shared" si="18"/>
        <v>0.16317054773630357</v>
      </c>
      <c r="F99" s="12">
        <f t="shared" si="17"/>
        <v>35</v>
      </c>
      <c r="G99" s="50">
        <f t="shared" si="10"/>
        <v>-1.9098593171027436</v>
      </c>
      <c r="H99" s="51">
        <f t="shared" si="15"/>
        <v>3.3436908559022269</v>
      </c>
      <c r="I99" s="13"/>
      <c r="J99" s="17"/>
      <c r="K99" s="13"/>
    </row>
    <row r="100" spans="1:11" ht="15" customHeight="1" x14ac:dyDescent="0.25">
      <c r="A100" s="39">
        <f t="shared" si="16"/>
        <v>3.5999999999999997E-2</v>
      </c>
      <c r="B100" s="36">
        <f t="shared" si="13"/>
        <v>36</v>
      </c>
      <c r="C100" s="50">
        <f t="shared" si="14"/>
        <v>-8.7021699518152917E-2</v>
      </c>
      <c r="D100" s="51">
        <f t="shared" si="18"/>
        <v>0.15931664988708</v>
      </c>
      <c r="F100" s="12">
        <f t="shared" si="17"/>
        <v>36</v>
      </c>
      <c r="G100" s="50">
        <f t="shared" si="10"/>
        <v>-1.7832486620940655</v>
      </c>
      <c r="H100" s="51">
        <f t="shared" si="15"/>
        <v>3.2647167813722122</v>
      </c>
      <c r="I100" s="13"/>
      <c r="J100" s="17"/>
      <c r="K100" s="13"/>
    </row>
    <row r="101" spans="1:11" ht="15" customHeight="1" x14ac:dyDescent="0.25">
      <c r="A101" s="39">
        <f t="shared" si="16"/>
        <v>3.6999999999999998E-2</v>
      </c>
      <c r="B101" s="36">
        <f t="shared" si="13"/>
        <v>37</v>
      </c>
      <c r="C101" s="50">
        <f t="shared" si="14"/>
        <v>-8.1468741419529533E-2</v>
      </c>
      <c r="D101" s="51">
        <f t="shared" si="18"/>
        <v>0.1556258061014627</v>
      </c>
      <c r="F101" s="12">
        <f t="shared" si="17"/>
        <v>37</v>
      </c>
      <c r="G101" s="50">
        <f t="shared" si="10"/>
        <v>-1.6694574450198814</v>
      </c>
      <c r="H101" s="51">
        <f t="shared" si="15"/>
        <v>3.1890840107053142</v>
      </c>
      <c r="I101" s="13"/>
      <c r="J101" s="17"/>
      <c r="K101" s="13"/>
    </row>
    <row r="102" spans="1:11" ht="15" customHeight="1" x14ac:dyDescent="0.25">
      <c r="A102" s="39">
        <f t="shared" si="16"/>
        <v>3.7999999999999999E-2</v>
      </c>
      <c r="B102" s="36">
        <f t="shared" si="13"/>
        <v>38</v>
      </c>
      <c r="C102" s="50">
        <f t="shared" si="14"/>
        <v>-7.6456308600444431E-2</v>
      </c>
      <c r="D102" s="51">
        <f t="shared" si="18"/>
        <v>0.15208892988846809</v>
      </c>
      <c r="F102" s="12">
        <f t="shared" si="17"/>
        <v>38</v>
      </c>
      <c r="G102" s="50">
        <f t="shared" si="10"/>
        <v>-1.5667426719464677</v>
      </c>
      <c r="H102" s="51">
        <f t="shared" si="15"/>
        <v>3.1166063435287574</v>
      </c>
      <c r="I102" s="13"/>
      <c r="J102" s="17"/>
      <c r="K102" s="13"/>
    </row>
    <row r="103" spans="1:11" ht="15" customHeight="1" x14ac:dyDescent="0.25">
      <c r="A103" s="39">
        <f t="shared" si="16"/>
        <v>3.9E-2</v>
      </c>
      <c r="B103" s="36">
        <f t="shared" si="13"/>
        <v>39</v>
      </c>
      <c r="C103" s="50">
        <f t="shared" si="14"/>
        <v>-7.1913765574029134E-2</v>
      </c>
      <c r="D103" s="51">
        <f t="shared" si="18"/>
        <v>0.14869749516709724</v>
      </c>
      <c r="F103" s="12">
        <f t="shared" si="17"/>
        <v>39</v>
      </c>
      <c r="G103" s="50">
        <f t="shared" si="10"/>
        <v>-1.4736568804805121</v>
      </c>
      <c r="H103" s="51">
        <f t="shared" si="15"/>
        <v>3.0471090633911491</v>
      </c>
      <c r="I103" s="13"/>
      <c r="J103" s="17"/>
      <c r="K103" s="13"/>
    </row>
    <row r="104" spans="1:11" ht="15" customHeight="1" x14ac:dyDescent="0.25">
      <c r="A104" s="40">
        <f t="shared" si="16"/>
        <v>0.04</v>
      </c>
      <c r="B104" s="37">
        <f t="shared" si="13"/>
        <v>40</v>
      </c>
      <c r="C104" s="50">
        <f t="shared" si="14"/>
        <v>-6.7781992861048551E-2</v>
      </c>
      <c r="D104" s="51">
        <f t="shared" si="18"/>
        <v>0.14544350706777937</v>
      </c>
      <c r="F104" s="14">
        <f t="shared" si="17"/>
        <v>40</v>
      </c>
      <c r="G104" s="58">
        <f t="shared" si="10"/>
        <v>-1.3889885942565412</v>
      </c>
      <c r="H104" s="59">
        <f t="shared" si="15"/>
        <v>2.9804283394256488</v>
      </c>
      <c r="I104" s="13"/>
      <c r="J104" s="17"/>
      <c r="K104" s="13"/>
    </row>
    <row r="105" spans="1:11" ht="15" customHeight="1" x14ac:dyDescent="0.25">
      <c r="I105" s="17"/>
      <c r="J105" s="17"/>
      <c r="K105" s="17"/>
    </row>
    <row r="106" spans="1:11" ht="15" customHeight="1" x14ac:dyDescent="0.25">
      <c r="I106" s="17"/>
      <c r="J106" s="17"/>
      <c r="K106" s="17"/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3083" r:id="rId4">
          <objectPr defaultSize="0" autoPict="0" r:id="rId5">
            <anchor moveWithCells="1" sizeWithCells="1">
              <from>
                <xdr:col>5</xdr:col>
                <xdr:colOff>485775</xdr:colOff>
                <xdr:row>5</xdr:row>
                <xdr:rowOff>123825</xdr:rowOff>
              </from>
              <to>
                <xdr:col>13</xdr:col>
                <xdr:colOff>152400</xdr:colOff>
                <xdr:row>11</xdr:row>
                <xdr:rowOff>0</xdr:rowOff>
              </to>
            </anchor>
          </objectPr>
        </oleObject>
      </mc:Choice>
      <mc:Fallback>
        <oleObject progId="Equation.3" shapeId="308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L104"/>
  <sheetViews>
    <sheetView topLeftCell="A16" zoomScaleNormal="100" workbookViewId="0">
      <selection activeCell="O24" sqref="O24"/>
    </sheetView>
  </sheetViews>
  <sheetFormatPr baseColWidth="10" defaultColWidth="11.42578125" defaultRowHeight="15" customHeight="1" x14ac:dyDescent="0.25"/>
  <cols>
    <col min="3" max="4" width="11.42578125" customWidth="1"/>
    <col min="7" max="7" width="11.42578125" customWidth="1"/>
  </cols>
  <sheetData>
    <row r="4" spans="1:12" ht="15" customHeight="1" x14ac:dyDescent="0.25">
      <c r="K4" s="52" t="s">
        <v>37</v>
      </c>
      <c r="L4" s="6">
        <f>(D17*D18)*(D16^2)/(PI()*LN((4*D16/D14)-1))</f>
        <v>177.99934707151479</v>
      </c>
    </row>
    <row r="14" spans="1:12" ht="15" customHeight="1" x14ac:dyDescent="0.25">
      <c r="A14" s="53" t="s">
        <v>38</v>
      </c>
      <c r="B14" s="183">
        <f>'Campos (2 cond. par.)'!B14</f>
        <v>10</v>
      </c>
      <c r="C14" s="5" t="s">
        <v>4</v>
      </c>
      <c r="D14" s="33">
        <f t="shared" ref="D14:D15" si="0">B14/1000</f>
        <v>0.01</v>
      </c>
      <c r="E14" s="5" t="s">
        <v>9</v>
      </c>
    </row>
    <row r="15" spans="1:12" ht="15" customHeight="1" x14ac:dyDescent="0.25">
      <c r="A15" s="2" t="s">
        <v>0</v>
      </c>
      <c r="B15" s="183">
        <f>'Campos (2 cond. par.)'!B15</f>
        <v>30</v>
      </c>
      <c r="C15" s="5" t="s">
        <v>4</v>
      </c>
      <c r="D15" s="33">
        <f t="shared" si="0"/>
        <v>0.03</v>
      </c>
      <c r="E15" s="5" t="s">
        <v>9</v>
      </c>
    </row>
    <row r="16" spans="1:12" ht="15" customHeight="1" x14ac:dyDescent="0.25">
      <c r="A16" s="2" t="s">
        <v>8</v>
      </c>
      <c r="B16" s="183">
        <f>'Campos (2 cond. par.)'!B16</f>
        <v>15</v>
      </c>
      <c r="C16" s="5" t="s">
        <v>4</v>
      </c>
      <c r="D16" s="33">
        <f>B16/1000</f>
        <v>1.4999999999999999E-2</v>
      </c>
      <c r="E16" s="5" t="s">
        <v>9</v>
      </c>
    </row>
    <row r="17" spans="1:6" ht="15" customHeight="1" x14ac:dyDescent="0.25">
      <c r="A17" s="2" t="s">
        <v>1</v>
      </c>
      <c r="B17" s="183">
        <f>'Campos (2 cond. par.)'!B17</f>
        <v>10</v>
      </c>
      <c r="C17" s="5" t="s">
        <v>23</v>
      </c>
      <c r="D17" s="4">
        <f>B17*1000</f>
        <v>10000</v>
      </c>
      <c r="E17" s="5" t="s">
        <v>5</v>
      </c>
    </row>
    <row r="18" spans="1:6" ht="15" customHeight="1" x14ac:dyDescent="0.25">
      <c r="A18" s="2" t="s">
        <v>2</v>
      </c>
      <c r="B18" s="183">
        <f>'Campos (2 cond. par.)'!B18</f>
        <v>400</v>
      </c>
      <c r="C18" s="5" t="s">
        <v>6</v>
      </c>
      <c r="D18" s="4">
        <f>B18</f>
        <v>400</v>
      </c>
      <c r="E18" s="5" t="s">
        <v>6</v>
      </c>
    </row>
    <row r="19" spans="1:6" ht="15" customHeight="1" x14ac:dyDescent="0.25">
      <c r="A19" s="2" t="s">
        <v>3</v>
      </c>
      <c r="B19" s="4">
        <f>'Campos (2 cond. par.)'!B19</f>
        <v>4000</v>
      </c>
      <c r="C19" s="5" t="s">
        <v>7</v>
      </c>
      <c r="D19" s="4">
        <f>B19*1000</f>
        <v>4000000</v>
      </c>
      <c r="E19" s="5" t="s">
        <v>35</v>
      </c>
    </row>
    <row r="21" spans="1:6" ht="15" customHeight="1" x14ac:dyDescent="0.25">
      <c r="E21" s="2"/>
      <c r="F21" s="3"/>
    </row>
    <row r="22" spans="1:6" ht="15" customHeight="1" x14ac:dyDescent="0.25">
      <c r="A22" s="45" t="s">
        <v>10</v>
      </c>
      <c r="B22" s="42"/>
      <c r="C22" s="43" t="s">
        <v>13</v>
      </c>
      <c r="D22" s="44" t="s">
        <v>13</v>
      </c>
      <c r="E22" s="49"/>
    </row>
    <row r="23" spans="1:6" ht="15" customHeight="1" x14ac:dyDescent="0.25">
      <c r="A23" s="46" t="s">
        <v>12</v>
      </c>
      <c r="B23" s="10" t="s">
        <v>11</v>
      </c>
      <c r="C23" s="10" t="s">
        <v>34</v>
      </c>
      <c r="D23" s="11" t="s">
        <v>34</v>
      </c>
    </row>
    <row r="24" spans="1:6" ht="15" customHeight="1" x14ac:dyDescent="0.25">
      <c r="A24" s="54">
        <f t="shared" ref="A24:A63" si="1">B24/1000</f>
        <v>-0.04</v>
      </c>
      <c r="B24" s="16">
        <f t="shared" ref="B24:B62" si="2">B25-1</f>
        <v>-40</v>
      </c>
      <c r="C24" s="34">
        <f t="shared" ref="C24:C44" si="3">($L$4/((A24^2-$D$16^2)^2))/(1000*1000^2)</f>
        <v>9.414841497997474E-2</v>
      </c>
      <c r="D24" s="57">
        <f t="shared" ref="D24:D55" si="4">($L$4/(A24^4+$D$16^4))/(1000*1000^2)</f>
        <v>6.8182656287867766E-2</v>
      </c>
    </row>
    <row r="25" spans="1:6" ht="15" customHeight="1" x14ac:dyDescent="0.25">
      <c r="A25" s="54">
        <f t="shared" si="1"/>
        <v>-3.9E-2</v>
      </c>
      <c r="B25" s="12">
        <f t="shared" si="2"/>
        <v>-39</v>
      </c>
      <c r="C25" s="50">
        <f t="shared" si="3"/>
        <v>0.10597621543943066</v>
      </c>
      <c r="D25" s="51">
        <f t="shared" si="4"/>
        <v>7.5293729985336622E-2</v>
      </c>
    </row>
    <row r="26" spans="1:6" ht="15" customHeight="1" x14ac:dyDescent="0.25">
      <c r="A26" s="54">
        <f t="shared" si="1"/>
        <v>-3.7999999999999999E-2</v>
      </c>
      <c r="B26" s="12">
        <f t="shared" si="2"/>
        <v>-38</v>
      </c>
      <c r="C26" s="50">
        <f t="shared" si="3"/>
        <v>0.11978736122382404</v>
      </c>
      <c r="D26" s="51">
        <f t="shared" si="4"/>
        <v>8.3342352946567888E-2</v>
      </c>
    </row>
    <row r="27" spans="1:6" ht="15" customHeight="1" x14ac:dyDescent="0.25">
      <c r="A27" s="54">
        <f t="shared" si="1"/>
        <v>-3.6999999999999998E-2</v>
      </c>
      <c r="B27" s="12">
        <f t="shared" si="2"/>
        <v>-37</v>
      </c>
      <c r="C27" s="50">
        <f t="shared" si="3"/>
        <v>0.1360085968992332</v>
      </c>
      <c r="D27" s="51">
        <f t="shared" si="4"/>
        <v>9.2477473896586337E-2</v>
      </c>
    </row>
    <row r="28" spans="1:6" ht="15" customHeight="1" x14ac:dyDescent="0.25">
      <c r="A28" s="54">
        <f t="shared" si="1"/>
        <v>-3.5999999999999997E-2</v>
      </c>
      <c r="B28" s="12">
        <f t="shared" si="2"/>
        <v>-36</v>
      </c>
      <c r="C28" s="50">
        <f t="shared" si="3"/>
        <v>0.15518132923889802</v>
      </c>
      <c r="D28" s="51">
        <f t="shared" si="4"/>
        <v>0.10287546478872876</v>
      </c>
    </row>
    <row r="29" spans="1:6" ht="15" customHeight="1" x14ac:dyDescent="0.25">
      <c r="A29" s="54">
        <f t="shared" si="1"/>
        <v>-3.5000000000000003E-2</v>
      </c>
      <c r="B29" s="12">
        <f t="shared" si="2"/>
        <v>-35</v>
      </c>
      <c r="C29" s="50">
        <f t="shared" si="3"/>
        <v>0.17799934707151471</v>
      </c>
      <c r="D29" s="51">
        <f t="shared" si="4"/>
        <v>0.11474575153683464</v>
      </c>
    </row>
    <row r="30" spans="1:6" ht="15" customHeight="1" x14ac:dyDescent="0.25">
      <c r="A30" s="54">
        <f t="shared" si="1"/>
        <v>-3.4000000000000002E-2</v>
      </c>
      <c r="B30" s="12">
        <f t="shared" si="2"/>
        <v>-34</v>
      </c>
      <c r="C30" s="50">
        <f t="shared" si="3"/>
        <v>0.20536150919516999</v>
      </c>
      <c r="D30" s="51">
        <f t="shared" si="4"/>
        <v>0.12833767284841804</v>
      </c>
    </row>
    <row r="31" spans="1:6" ht="15" customHeight="1" x14ac:dyDescent="0.25">
      <c r="A31" s="54">
        <f t="shared" si="1"/>
        <v>-3.3000000000000002E-2</v>
      </c>
      <c r="B31" s="12">
        <f t="shared" si="2"/>
        <v>-33</v>
      </c>
      <c r="C31" s="50">
        <f t="shared" si="3"/>
        <v>0.23844648473871893</v>
      </c>
      <c r="D31" s="51">
        <f t="shared" si="4"/>
        <v>0.14394882767928951</v>
      </c>
    </row>
    <row r="32" spans="1:6" ht="15" customHeight="1" x14ac:dyDescent="0.25">
      <c r="A32" s="54">
        <f t="shared" si="1"/>
        <v>-3.2000000000000001E-2</v>
      </c>
      <c r="B32" s="12">
        <f t="shared" si="2"/>
        <v>-32</v>
      </c>
      <c r="C32" s="50">
        <f t="shared" si="3"/>
        <v>0.27882059563113903</v>
      </c>
      <c r="D32" s="51">
        <f t="shared" si="4"/>
        <v>0.16193521209634523</v>
      </c>
    </row>
    <row r="33" spans="1:4" ht="15" customHeight="1" x14ac:dyDescent="0.25">
      <c r="A33" s="54">
        <f t="shared" si="1"/>
        <v>-3.1E-2</v>
      </c>
      <c r="B33" s="12">
        <f t="shared" si="2"/>
        <v>-31</v>
      </c>
      <c r="C33" s="50">
        <f t="shared" si="3"/>
        <v>0.32859638445090017</v>
      </c>
      <c r="D33" s="51">
        <f t="shared" si="4"/>
        <v>0.18272347992140275</v>
      </c>
    </row>
    <row r="34" spans="1:4" ht="15" customHeight="1" x14ac:dyDescent="0.25">
      <c r="A34" s="54">
        <f t="shared" si="1"/>
        <v>-0.03</v>
      </c>
      <c r="B34" s="12">
        <f t="shared" si="2"/>
        <v>-30</v>
      </c>
      <c r="C34" s="50">
        <f t="shared" si="3"/>
        <v>0.39067072059591723</v>
      </c>
      <c r="D34" s="51">
        <f t="shared" si="4"/>
        <v>0.20682567560960322</v>
      </c>
    </row>
    <row r="35" spans="1:4" ht="15" customHeight="1" x14ac:dyDescent="0.25">
      <c r="A35" s="54">
        <f t="shared" si="1"/>
        <v>-2.9000000000000001E-2</v>
      </c>
      <c r="B35" s="12">
        <f t="shared" si="2"/>
        <v>-29</v>
      </c>
      <c r="C35" s="50">
        <f t="shared" si="3"/>
        <v>0.46909087501980407</v>
      </c>
      <c r="D35" s="51">
        <f t="shared" si="4"/>
        <v>0.23485675937585235</v>
      </c>
    </row>
    <row r="36" spans="1:4" ht="15" customHeight="1" x14ac:dyDescent="0.25">
      <c r="A36" s="54">
        <f t="shared" si="1"/>
        <v>-2.8000000000000001E-2</v>
      </c>
      <c r="B36" s="12">
        <f t="shared" si="2"/>
        <v>-28</v>
      </c>
      <c r="C36" s="50">
        <f t="shared" si="3"/>
        <v>0.56963254428753995</v>
      </c>
      <c r="D36" s="51">
        <f t="shared" si="4"/>
        <v>0.2675551339531938</v>
      </c>
    </row>
    <row r="37" spans="1:4" ht="15" customHeight="1" x14ac:dyDescent="0.25">
      <c r="A37" s="54">
        <f t="shared" si="1"/>
        <v>-2.7E-2</v>
      </c>
      <c r="B37" s="12">
        <f t="shared" si="2"/>
        <v>-27</v>
      </c>
      <c r="C37" s="50">
        <f t="shared" si="3"/>
        <v>0.70074068984439908</v>
      </c>
      <c r="D37" s="51">
        <f t="shared" si="4"/>
        <v>0.30580612348344488</v>
      </c>
    </row>
    <row r="38" spans="1:4" ht="15" customHeight="1" x14ac:dyDescent="0.25">
      <c r="A38" s="54">
        <f t="shared" si="1"/>
        <v>-2.5999999999999999E-2</v>
      </c>
      <c r="B38" s="12">
        <f t="shared" si="2"/>
        <v>-26</v>
      </c>
      <c r="C38" s="50">
        <f t="shared" si="3"/>
        <v>0.87511539801434024</v>
      </c>
      <c r="D38" s="51">
        <f t="shared" si="4"/>
        <v>0.35066784161480141</v>
      </c>
    </row>
    <row r="39" spans="1:4" ht="15" customHeight="1" x14ac:dyDescent="0.25">
      <c r="A39" s="54">
        <f t="shared" si="1"/>
        <v>-2.5000000000000001E-2</v>
      </c>
      <c r="B39" s="12">
        <f t="shared" si="2"/>
        <v>-25</v>
      </c>
      <c r="C39" s="50">
        <f t="shared" si="3"/>
        <v>1.1124959191969666</v>
      </c>
      <c r="D39" s="51">
        <f t="shared" si="4"/>
        <v>0.40339795370314951</v>
      </c>
    </row>
    <row r="40" spans="1:4" ht="15" customHeight="1" x14ac:dyDescent="0.25">
      <c r="A40" s="54">
        <f t="shared" si="1"/>
        <v>-2.4E-2</v>
      </c>
      <c r="B40" s="12">
        <f t="shared" si="2"/>
        <v>-24</v>
      </c>
      <c r="C40" s="50">
        <f t="shared" si="3"/>
        <v>1.4447881678843091</v>
      </c>
      <c r="D40" s="51">
        <f t="shared" si="4"/>
        <v>0.46547824684431993</v>
      </c>
    </row>
    <row r="41" spans="1:4" ht="15" customHeight="1" x14ac:dyDescent="0.25">
      <c r="A41" s="54">
        <f t="shared" si="1"/>
        <v>-2.3E-2</v>
      </c>
      <c r="B41" s="12">
        <f t="shared" si="2"/>
        <v>-23</v>
      </c>
      <c r="C41" s="50">
        <f t="shared" si="3"/>
        <v>1.9260663421000135</v>
      </c>
      <c r="D41" s="51">
        <f t="shared" si="4"/>
        <v>0.53863134807064816</v>
      </c>
    </row>
    <row r="42" spans="1:4" ht="15" customHeight="1" x14ac:dyDescent="0.25">
      <c r="A42" s="54">
        <f t="shared" si="1"/>
        <v>-2.1999999999999999E-2</v>
      </c>
      <c r="B42" s="12">
        <f t="shared" si="2"/>
        <v>-22</v>
      </c>
      <c r="C42" s="50">
        <f t="shared" si="3"/>
        <v>2.6534987115802515</v>
      </c>
      <c r="D42" s="51">
        <f t="shared" si="4"/>
        <v>0.62482000228697177</v>
      </c>
    </row>
    <row r="43" spans="1:4" ht="15" customHeight="1" x14ac:dyDescent="0.25">
      <c r="A43" s="54">
        <f t="shared" si="1"/>
        <v>-2.1000000000000001E-2</v>
      </c>
      <c r="B43" s="12">
        <f t="shared" si="2"/>
        <v>-21</v>
      </c>
      <c r="C43" s="50">
        <f t="shared" si="3"/>
        <v>3.8151437558195029</v>
      </c>
      <c r="D43" s="51">
        <f t="shared" si="4"/>
        <v>0.72621374862922483</v>
      </c>
    </row>
    <row r="44" spans="1:4" ht="15" customHeight="1" x14ac:dyDescent="0.25">
      <c r="A44" s="54">
        <f t="shared" si="1"/>
        <v>-0.02</v>
      </c>
      <c r="B44" s="12">
        <f t="shared" si="2"/>
        <v>-20</v>
      </c>
      <c r="C44" s="50">
        <f t="shared" si="3"/>
        <v>5.812223577845379</v>
      </c>
      <c r="D44" s="51">
        <f t="shared" si="4"/>
        <v>0.84510075760956571</v>
      </c>
    </row>
    <row r="45" spans="1:4" ht="15" customHeight="1" x14ac:dyDescent="0.25">
      <c r="A45" s="54">
        <f t="shared" si="1"/>
        <v>-1.9E-2</v>
      </c>
      <c r="B45" s="12">
        <f t="shared" si="2"/>
        <v>-19</v>
      </c>
      <c r="C45" s="50">
        <v>0</v>
      </c>
      <c r="D45" s="51">
        <f t="shared" si="4"/>
        <v>0.98371529114495371</v>
      </c>
    </row>
    <row r="46" spans="1:4" ht="15" customHeight="1" x14ac:dyDescent="0.25">
      <c r="A46" s="54">
        <f t="shared" si="1"/>
        <v>-1.7999999999999999E-2</v>
      </c>
      <c r="B46" s="12">
        <f t="shared" si="2"/>
        <v>-18</v>
      </c>
      <c r="C46" s="50">
        <v>0</v>
      </c>
      <c r="D46" s="51">
        <f t="shared" si="4"/>
        <v>1.1439473208495758</v>
      </c>
    </row>
    <row r="47" spans="1:4" ht="15" customHeight="1" x14ac:dyDescent="0.25">
      <c r="A47" s="54">
        <f t="shared" si="1"/>
        <v>-1.7000000000000001E-2</v>
      </c>
      <c r="B47" s="12">
        <f t="shared" si="2"/>
        <v>-17</v>
      </c>
      <c r="C47" s="50">
        <v>0</v>
      </c>
      <c r="D47" s="51">
        <f t="shared" si="4"/>
        <v>1.326907601207004</v>
      </c>
    </row>
    <row r="48" spans="1:4" ht="15" customHeight="1" x14ac:dyDescent="0.25">
      <c r="A48" s="54">
        <f t="shared" si="1"/>
        <v>-1.6E-2</v>
      </c>
      <c r="B48" s="12">
        <f t="shared" si="2"/>
        <v>-16</v>
      </c>
      <c r="C48" s="50">
        <v>0</v>
      </c>
      <c r="D48" s="51">
        <f t="shared" si="4"/>
        <v>1.5323503333435042</v>
      </c>
    </row>
    <row r="49" spans="1:4" ht="15" customHeight="1" x14ac:dyDescent="0.25">
      <c r="A49" s="54">
        <f t="shared" si="1"/>
        <v>-1.4999999999999999E-2</v>
      </c>
      <c r="B49" s="12">
        <f t="shared" si="2"/>
        <v>-15</v>
      </c>
      <c r="C49" s="50">
        <v>0</v>
      </c>
      <c r="D49" s="51">
        <f t="shared" si="4"/>
        <v>1.7580182426816275</v>
      </c>
    </row>
    <row r="50" spans="1:4" ht="15" customHeight="1" x14ac:dyDescent="0.25">
      <c r="A50" s="54">
        <f t="shared" si="1"/>
        <v>-1.4E-2</v>
      </c>
      <c r="B50" s="12">
        <f t="shared" si="2"/>
        <v>-14</v>
      </c>
      <c r="C50" s="50">
        <v>0</v>
      </c>
      <c r="D50" s="51">
        <f t="shared" si="4"/>
        <v>1.9990717430342739</v>
      </c>
    </row>
    <row r="51" spans="1:4" ht="15" customHeight="1" x14ac:dyDescent="0.25">
      <c r="A51" s="54">
        <f t="shared" si="1"/>
        <v>-1.2999999999999999E-2</v>
      </c>
      <c r="B51" s="12">
        <f t="shared" si="2"/>
        <v>-13</v>
      </c>
      <c r="C51" s="50">
        <v>0</v>
      </c>
      <c r="D51" s="51">
        <f t="shared" si="4"/>
        <v>2.2478638530992199</v>
      </c>
    </row>
    <row r="52" spans="1:4" ht="15" customHeight="1" x14ac:dyDescent="0.25">
      <c r="A52" s="54">
        <f t="shared" si="1"/>
        <v>-1.2E-2</v>
      </c>
      <c r="B52" s="12">
        <f t="shared" si="2"/>
        <v>-12</v>
      </c>
      <c r="C52" s="50">
        <v>0</v>
      </c>
      <c r="D52" s="51">
        <f t="shared" si="4"/>
        <v>2.4943505145880076</v>
      </c>
    </row>
    <row r="53" spans="1:4" ht="15" customHeight="1" x14ac:dyDescent="0.25">
      <c r="A53" s="54">
        <f t="shared" si="1"/>
        <v>-1.0999999999999999E-2</v>
      </c>
      <c r="B53" s="12">
        <f t="shared" si="2"/>
        <v>-11</v>
      </c>
      <c r="C53" s="50">
        <v>0</v>
      </c>
      <c r="D53" s="51">
        <f t="shared" si="4"/>
        <v>2.727290581183385</v>
      </c>
    </row>
    <row r="54" spans="1:4" ht="15" customHeight="1" x14ac:dyDescent="0.25">
      <c r="A54" s="54">
        <f t="shared" si="1"/>
        <v>-0.01</v>
      </c>
      <c r="B54" s="12">
        <f t="shared" si="2"/>
        <v>-10</v>
      </c>
      <c r="C54" s="50">
        <f t="shared" ref="C54:C74" si="5">($L$4/((A54^2-$D$16^2)^2))/(1000*1000^2)</f>
        <v>11.391958212576947</v>
      </c>
      <c r="D54" s="51">
        <f t="shared" si="4"/>
        <v>2.9360717042724089</v>
      </c>
    </row>
    <row r="55" spans="1:4" ht="15" customHeight="1" x14ac:dyDescent="0.25">
      <c r="A55" s="54">
        <f t="shared" si="1"/>
        <v>-8.9999999999999993E-3</v>
      </c>
      <c r="B55" s="12">
        <f t="shared" si="2"/>
        <v>-9</v>
      </c>
      <c r="C55" s="50">
        <f t="shared" si="5"/>
        <v>8.584073450593884</v>
      </c>
      <c r="D55" s="51">
        <f t="shared" si="4"/>
        <v>3.1126385316601057</v>
      </c>
    </row>
    <row r="56" spans="1:4" ht="15" customHeight="1" x14ac:dyDescent="0.25">
      <c r="A56" s="54">
        <f t="shared" si="1"/>
        <v>-8.0000000000000002E-3</v>
      </c>
      <c r="B56" s="12">
        <f t="shared" si="2"/>
        <v>-8</v>
      </c>
      <c r="C56" s="50">
        <f t="shared" si="5"/>
        <v>6.8669938301575852</v>
      </c>
      <c r="D56" s="51">
        <f t="shared" ref="D56:D87" si="6">($L$4/(A56^4+$D$16^4))/(1000*1000^2)</f>
        <v>3.2528525990298935</v>
      </c>
    </row>
    <row r="57" spans="1:4" ht="15" customHeight="1" x14ac:dyDescent="0.25">
      <c r="A57" s="54">
        <f t="shared" si="1"/>
        <v>-7.0000000000000001E-3</v>
      </c>
      <c r="B57" s="12">
        <f t="shared" si="2"/>
        <v>-7</v>
      </c>
      <c r="C57" s="50">
        <f t="shared" si="5"/>
        <v>5.7463632189926006</v>
      </c>
      <c r="D57" s="51">
        <f t="shared" si="6"/>
        <v>3.3568314991044916</v>
      </c>
    </row>
    <row r="58" spans="1:4" ht="15" customHeight="1" x14ac:dyDescent="0.25">
      <c r="A58" s="54">
        <f t="shared" si="1"/>
        <v>-6.0000000000000001E-3</v>
      </c>
      <c r="B58" s="12">
        <f t="shared" si="2"/>
        <v>-6</v>
      </c>
      <c r="C58" s="50">
        <f t="shared" si="5"/>
        <v>4.9830449055601704</v>
      </c>
      <c r="D58" s="51">
        <f t="shared" si="6"/>
        <v>3.4282727041373393</v>
      </c>
    </row>
    <row r="59" spans="1:4" ht="15" customHeight="1" x14ac:dyDescent="0.25">
      <c r="A59" s="54">
        <f t="shared" si="1"/>
        <v>-5.0000000000000001E-3</v>
      </c>
      <c r="B59" s="12">
        <f t="shared" si="2"/>
        <v>-5</v>
      </c>
      <c r="C59" s="50">
        <f t="shared" si="5"/>
        <v>4.4499836767878707</v>
      </c>
      <c r="D59" s="51">
        <f t="shared" si="6"/>
        <v>3.4731579916393134</v>
      </c>
    </row>
    <row r="60" spans="1:4" ht="15" customHeight="1" x14ac:dyDescent="0.25">
      <c r="A60" s="54">
        <f t="shared" si="1"/>
        <v>-4.0000000000000001E-3</v>
      </c>
      <c r="B60" s="12">
        <f t="shared" si="2"/>
        <v>-4</v>
      </c>
      <c r="C60" s="50">
        <f t="shared" si="5"/>
        <v>4.0749833353520941</v>
      </c>
      <c r="D60" s="51">
        <f t="shared" si="6"/>
        <v>3.4983460834400817</v>
      </c>
    </row>
    <row r="61" spans="1:4" ht="15" customHeight="1" x14ac:dyDescent="0.25">
      <c r="A61" s="54">
        <f t="shared" si="1"/>
        <v>-3.0000000000000001E-3</v>
      </c>
      <c r="B61" s="12">
        <f t="shared" si="2"/>
        <v>-3</v>
      </c>
      <c r="C61" s="50">
        <f t="shared" si="5"/>
        <v>3.8151437558195043</v>
      </c>
      <c r="D61" s="51">
        <f t="shared" si="6"/>
        <v>3.5104198136613971</v>
      </c>
    </row>
    <row r="62" spans="1:4" ht="15" customHeight="1" x14ac:dyDescent="0.25">
      <c r="A62" s="54">
        <f t="shared" si="1"/>
        <v>-2E-3</v>
      </c>
      <c r="B62" s="12">
        <f t="shared" si="2"/>
        <v>-2</v>
      </c>
      <c r="C62" s="50">
        <f t="shared" si="5"/>
        <v>3.6444656553206283</v>
      </c>
      <c r="D62" s="51">
        <f t="shared" si="6"/>
        <v>3.5149255952985681</v>
      </c>
    </row>
    <row r="63" spans="1:4" ht="15" customHeight="1" x14ac:dyDescent="0.25">
      <c r="A63" s="54">
        <f t="shared" si="1"/>
        <v>-1E-3</v>
      </c>
      <c r="B63" s="12">
        <f>B64-1</f>
        <v>-1</v>
      </c>
      <c r="C63" s="50">
        <f t="shared" si="5"/>
        <v>3.5474997423372687</v>
      </c>
      <c r="D63" s="51">
        <f t="shared" si="6"/>
        <v>3.5159670341625806</v>
      </c>
    </row>
    <row r="64" spans="1:4" ht="15" customHeight="1" x14ac:dyDescent="0.25">
      <c r="A64" s="54">
        <f t="shared" ref="A64:A104" si="7">B64/1000</f>
        <v>0</v>
      </c>
      <c r="B64" s="47">
        <v>0</v>
      </c>
      <c r="C64" s="50">
        <f t="shared" si="5"/>
        <v>3.5160364853632551</v>
      </c>
      <c r="D64" s="51">
        <f t="shared" si="6"/>
        <v>3.5160364853632551</v>
      </c>
    </row>
    <row r="65" spans="1:4" ht="15" customHeight="1" x14ac:dyDescent="0.25">
      <c r="A65" s="54">
        <f t="shared" si="7"/>
        <v>1E-3</v>
      </c>
      <c r="B65" s="47">
        <f t="shared" ref="B65:B104" si="8">B64+1</f>
        <v>1</v>
      </c>
      <c r="C65" s="50">
        <f t="shared" si="5"/>
        <v>3.5474997423372687</v>
      </c>
      <c r="D65" s="51">
        <f t="shared" si="6"/>
        <v>3.5159670341625806</v>
      </c>
    </row>
    <row r="66" spans="1:4" ht="15" customHeight="1" x14ac:dyDescent="0.25">
      <c r="A66" s="54">
        <f t="shared" si="7"/>
        <v>2E-3</v>
      </c>
      <c r="B66" s="47">
        <f t="shared" si="8"/>
        <v>2</v>
      </c>
      <c r="C66" s="50">
        <f t="shared" si="5"/>
        <v>3.6444656553206283</v>
      </c>
      <c r="D66" s="51">
        <f t="shared" si="6"/>
        <v>3.5149255952985681</v>
      </c>
    </row>
    <row r="67" spans="1:4" ht="15" customHeight="1" x14ac:dyDescent="0.25">
      <c r="A67" s="54">
        <f t="shared" si="7"/>
        <v>3.0000000000000001E-3</v>
      </c>
      <c r="B67" s="47">
        <f t="shared" si="8"/>
        <v>3</v>
      </c>
      <c r="C67" s="50">
        <f t="shared" si="5"/>
        <v>3.8151437558195043</v>
      </c>
      <c r="D67" s="51">
        <f t="shared" si="6"/>
        <v>3.5104198136613971</v>
      </c>
    </row>
    <row r="68" spans="1:4" ht="15" customHeight="1" x14ac:dyDescent="0.25">
      <c r="A68" s="54">
        <f t="shared" si="7"/>
        <v>4.0000000000000001E-3</v>
      </c>
      <c r="B68" s="47">
        <f t="shared" si="8"/>
        <v>4</v>
      </c>
      <c r="C68" s="50">
        <f t="shared" si="5"/>
        <v>4.0749833353520941</v>
      </c>
      <c r="D68" s="51">
        <f t="shared" si="6"/>
        <v>3.4983460834400817</v>
      </c>
    </row>
    <row r="69" spans="1:4" ht="15" customHeight="1" x14ac:dyDescent="0.25">
      <c r="A69" s="54">
        <f t="shared" si="7"/>
        <v>5.0000000000000001E-3</v>
      </c>
      <c r="B69" s="47">
        <f t="shared" si="8"/>
        <v>5</v>
      </c>
      <c r="C69" s="50">
        <f t="shared" si="5"/>
        <v>4.4499836767878707</v>
      </c>
      <c r="D69" s="51">
        <f t="shared" si="6"/>
        <v>3.4731579916393134</v>
      </c>
    </row>
    <row r="70" spans="1:4" ht="15" customHeight="1" x14ac:dyDescent="0.25">
      <c r="A70" s="54">
        <f t="shared" si="7"/>
        <v>6.0000000000000001E-3</v>
      </c>
      <c r="B70" s="47">
        <f t="shared" si="8"/>
        <v>6</v>
      </c>
      <c r="C70" s="50">
        <f t="shared" si="5"/>
        <v>4.9830449055601704</v>
      </c>
      <c r="D70" s="51">
        <f t="shared" si="6"/>
        <v>3.4282727041373393</v>
      </c>
    </row>
    <row r="71" spans="1:4" ht="15" customHeight="1" x14ac:dyDescent="0.25">
      <c r="A71" s="54">
        <f t="shared" si="7"/>
        <v>7.0000000000000001E-3</v>
      </c>
      <c r="B71" s="47">
        <f t="shared" si="8"/>
        <v>7</v>
      </c>
      <c r="C71" s="50">
        <f t="shared" si="5"/>
        <v>5.7463632189926006</v>
      </c>
      <c r="D71" s="51">
        <f t="shared" si="6"/>
        <v>3.3568314991044916</v>
      </c>
    </row>
    <row r="72" spans="1:4" ht="15" customHeight="1" x14ac:dyDescent="0.25">
      <c r="A72" s="54">
        <f t="shared" si="7"/>
        <v>8.0000000000000002E-3</v>
      </c>
      <c r="B72" s="47">
        <f t="shared" si="8"/>
        <v>8</v>
      </c>
      <c r="C72" s="50">
        <f t="shared" si="5"/>
        <v>6.8669938301575852</v>
      </c>
      <c r="D72" s="51">
        <f t="shared" si="6"/>
        <v>3.2528525990298935</v>
      </c>
    </row>
    <row r="73" spans="1:4" ht="15" customHeight="1" x14ac:dyDescent="0.25">
      <c r="A73" s="54">
        <f t="shared" si="7"/>
        <v>8.9999999999999993E-3</v>
      </c>
      <c r="B73" s="47">
        <f t="shared" si="8"/>
        <v>9</v>
      </c>
      <c r="C73" s="50">
        <f t="shared" si="5"/>
        <v>8.584073450593884</v>
      </c>
      <c r="D73" s="51">
        <f t="shared" si="6"/>
        <v>3.1126385316601057</v>
      </c>
    </row>
    <row r="74" spans="1:4" ht="15" customHeight="1" x14ac:dyDescent="0.25">
      <c r="A74" s="54">
        <f t="shared" si="7"/>
        <v>0.01</v>
      </c>
      <c r="B74" s="47">
        <f t="shared" si="8"/>
        <v>10</v>
      </c>
      <c r="C74" s="50">
        <f t="shared" si="5"/>
        <v>11.391958212576947</v>
      </c>
      <c r="D74" s="51">
        <f t="shared" si="6"/>
        <v>2.9360717042724089</v>
      </c>
    </row>
    <row r="75" spans="1:4" ht="15" customHeight="1" x14ac:dyDescent="0.25">
      <c r="A75" s="54">
        <f t="shared" si="7"/>
        <v>1.0999999999999999E-2</v>
      </c>
      <c r="B75" s="47">
        <f t="shared" si="8"/>
        <v>11</v>
      </c>
      <c r="C75" s="50">
        <v>0</v>
      </c>
      <c r="D75" s="51">
        <f t="shared" si="6"/>
        <v>2.727290581183385</v>
      </c>
    </row>
    <row r="76" spans="1:4" ht="15" customHeight="1" x14ac:dyDescent="0.25">
      <c r="A76" s="54">
        <f t="shared" si="7"/>
        <v>1.2E-2</v>
      </c>
      <c r="B76" s="47">
        <f t="shared" si="8"/>
        <v>12</v>
      </c>
      <c r="C76" s="50">
        <v>0</v>
      </c>
      <c r="D76" s="51">
        <f t="shared" si="6"/>
        <v>2.4943505145880076</v>
      </c>
    </row>
    <row r="77" spans="1:4" ht="15" customHeight="1" x14ac:dyDescent="0.25">
      <c r="A77" s="54">
        <f t="shared" si="7"/>
        <v>1.2999999999999999E-2</v>
      </c>
      <c r="B77" s="47">
        <f t="shared" si="8"/>
        <v>13</v>
      </c>
      <c r="C77" s="50">
        <v>0</v>
      </c>
      <c r="D77" s="51">
        <f t="shared" si="6"/>
        <v>2.2478638530992199</v>
      </c>
    </row>
    <row r="78" spans="1:4" ht="15" customHeight="1" x14ac:dyDescent="0.25">
      <c r="A78" s="54">
        <f t="shared" si="7"/>
        <v>1.4E-2</v>
      </c>
      <c r="B78" s="47">
        <f t="shared" si="8"/>
        <v>14</v>
      </c>
      <c r="C78" s="50">
        <v>0</v>
      </c>
      <c r="D78" s="51">
        <f t="shared" si="6"/>
        <v>1.9990717430342739</v>
      </c>
    </row>
    <row r="79" spans="1:4" ht="15" customHeight="1" x14ac:dyDescent="0.25">
      <c r="A79" s="54">
        <f t="shared" si="7"/>
        <v>1.4999999999999999E-2</v>
      </c>
      <c r="B79" s="47">
        <f t="shared" si="8"/>
        <v>15</v>
      </c>
      <c r="C79" s="50">
        <v>0</v>
      </c>
      <c r="D79" s="51">
        <f t="shared" si="6"/>
        <v>1.7580182426816275</v>
      </c>
    </row>
    <row r="80" spans="1:4" ht="15" customHeight="1" x14ac:dyDescent="0.25">
      <c r="A80" s="54">
        <f t="shared" si="7"/>
        <v>1.6E-2</v>
      </c>
      <c r="B80" s="47">
        <f t="shared" si="8"/>
        <v>16</v>
      </c>
      <c r="C80" s="50">
        <v>0</v>
      </c>
      <c r="D80" s="51">
        <f t="shared" si="6"/>
        <v>1.5323503333435042</v>
      </c>
    </row>
    <row r="81" spans="1:4" ht="15" customHeight="1" x14ac:dyDescent="0.25">
      <c r="A81" s="54">
        <f t="shared" si="7"/>
        <v>1.7000000000000001E-2</v>
      </c>
      <c r="B81" s="47">
        <f t="shared" si="8"/>
        <v>17</v>
      </c>
      <c r="C81" s="50">
        <v>0</v>
      </c>
      <c r="D81" s="51">
        <f t="shared" si="6"/>
        <v>1.326907601207004</v>
      </c>
    </row>
    <row r="82" spans="1:4" ht="15" customHeight="1" x14ac:dyDescent="0.25">
      <c r="A82" s="54">
        <f t="shared" si="7"/>
        <v>1.7999999999999999E-2</v>
      </c>
      <c r="B82" s="47">
        <f t="shared" si="8"/>
        <v>18</v>
      </c>
      <c r="C82" s="50">
        <v>0</v>
      </c>
      <c r="D82" s="51">
        <f t="shared" si="6"/>
        <v>1.1439473208495758</v>
      </c>
    </row>
    <row r="83" spans="1:4" ht="15" customHeight="1" x14ac:dyDescent="0.25">
      <c r="A83" s="54">
        <f t="shared" si="7"/>
        <v>1.9E-2</v>
      </c>
      <c r="B83" s="47">
        <f t="shared" si="8"/>
        <v>19</v>
      </c>
      <c r="C83" s="50">
        <v>0</v>
      </c>
      <c r="D83" s="51">
        <f t="shared" si="6"/>
        <v>0.98371529114495371</v>
      </c>
    </row>
    <row r="84" spans="1:4" ht="15" customHeight="1" x14ac:dyDescent="0.25">
      <c r="A84" s="54">
        <f t="shared" si="7"/>
        <v>0.02</v>
      </c>
      <c r="B84" s="47">
        <f t="shared" si="8"/>
        <v>20</v>
      </c>
      <c r="C84" s="50">
        <f t="shared" ref="C84:C104" si="9">($L$4/((A84^2-$D$16^2)^2))/(1000*1000^2)</f>
        <v>5.812223577845379</v>
      </c>
      <c r="D84" s="51">
        <f t="shared" si="6"/>
        <v>0.84510075760956571</v>
      </c>
    </row>
    <row r="85" spans="1:4" ht="15" customHeight="1" x14ac:dyDescent="0.25">
      <c r="A85" s="55">
        <f t="shared" si="7"/>
        <v>2.1000000000000001E-2</v>
      </c>
      <c r="B85" s="47">
        <f t="shared" si="8"/>
        <v>21</v>
      </c>
      <c r="C85" s="50">
        <f t="shared" si="9"/>
        <v>3.8151437558195029</v>
      </c>
      <c r="D85" s="51">
        <f t="shared" si="6"/>
        <v>0.72621374862922483</v>
      </c>
    </row>
    <row r="86" spans="1:4" ht="15" customHeight="1" x14ac:dyDescent="0.25">
      <c r="A86" s="55">
        <f t="shared" si="7"/>
        <v>2.1999999999999999E-2</v>
      </c>
      <c r="B86" s="47">
        <f t="shared" si="8"/>
        <v>22</v>
      </c>
      <c r="C86" s="50">
        <f t="shared" si="9"/>
        <v>2.6534987115802515</v>
      </c>
      <c r="D86" s="51">
        <f t="shared" si="6"/>
        <v>0.62482000228697177</v>
      </c>
    </row>
    <row r="87" spans="1:4" ht="15" customHeight="1" x14ac:dyDescent="0.25">
      <c r="A87" s="55">
        <f t="shared" si="7"/>
        <v>2.3E-2</v>
      </c>
      <c r="B87" s="47">
        <f t="shared" si="8"/>
        <v>23</v>
      </c>
      <c r="C87" s="50">
        <f t="shared" si="9"/>
        <v>1.9260663421000135</v>
      </c>
      <c r="D87" s="51">
        <f t="shared" si="6"/>
        <v>0.53863134807064816</v>
      </c>
    </row>
    <row r="88" spans="1:4" ht="15" customHeight="1" x14ac:dyDescent="0.25">
      <c r="A88" s="55">
        <f t="shared" si="7"/>
        <v>2.4E-2</v>
      </c>
      <c r="B88" s="47">
        <f t="shared" si="8"/>
        <v>24</v>
      </c>
      <c r="C88" s="50">
        <f t="shared" si="9"/>
        <v>1.4447881678843091</v>
      </c>
      <c r="D88" s="51">
        <f t="shared" ref="D88:D104" si="10">($L$4/(A88^4+$D$16^4))/(1000*1000^2)</f>
        <v>0.46547824684431993</v>
      </c>
    </row>
    <row r="89" spans="1:4" ht="15" customHeight="1" x14ac:dyDescent="0.25">
      <c r="A89" s="55">
        <f t="shared" si="7"/>
        <v>2.5000000000000001E-2</v>
      </c>
      <c r="B89" s="47">
        <f t="shared" si="8"/>
        <v>25</v>
      </c>
      <c r="C89" s="50">
        <f t="shared" si="9"/>
        <v>1.1124959191969666</v>
      </c>
      <c r="D89" s="51">
        <f t="shared" si="10"/>
        <v>0.40339795370314951</v>
      </c>
    </row>
    <row r="90" spans="1:4" ht="15" customHeight="1" x14ac:dyDescent="0.25">
      <c r="A90" s="55">
        <f t="shared" si="7"/>
        <v>2.5999999999999999E-2</v>
      </c>
      <c r="B90" s="47">
        <f t="shared" si="8"/>
        <v>26</v>
      </c>
      <c r="C90" s="50">
        <f t="shared" si="9"/>
        <v>0.87511539801434024</v>
      </c>
      <c r="D90" s="51">
        <f t="shared" si="10"/>
        <v>0.35066784161480141</v>
      </c>
    </row>
    <row r="91" spans="1:4" ht="15" customHeight="1" x14ac:dyDescent="0.25">
      <c r="A91" s="55">
        <f t="shared" si="7"/>
        <v>2.7E-2</v>
      </c>
      <c r="B91" s="47">
        <f t="shared" si="8"/>
        <v>27</v>
      </c>
      <c r="C91" s="50">
        <f t="shared" si="9"/>
        <v>0.70074068984439908</v>
      </c>
      <c r="D91" s="51">
        <f t="shared" si="10"/>
        <v>0.30580612348344488</v>
      </c>
    </row>
    <row r="92" spans="1:4" ht="15" customHeight="1" x14ac:dyDescent="0.25">
      <c r="A92" s="55">
        <f t="shared" si="7"/>
        <v>2.8000000000000001E-2</v>
      </c>
      <c r="B92" s="47">
        <f t="shared" si="8"/>
        <v>28</v>
      </c>
      <c r="C92" s="50">
        <f t="shared" si="9"/>
        <v>0.56963254428753995</v>
      </c>
      <c r="D92" s="51">
        <f t="shared" si="10"/>
        <v>0.2675551339531938</v>
      </c>
    </row>
    <row r="93" spans="1:4" ht="15" customHeight="1" x14ac:dyDescent="0.25">
      <c r="A93" s="55">
        <f t="shared" si="7"/>
        <v>2.9000000000000001E-2</v>
      </c>
      <c r="B93" s="47">
        <f t="shared" si="8"/>
        <v>29</v>
      </c>
      <c r="C93" s="50">
        <f t="shared" si="9"/>
        <v>0.46909087501980407</v>
      </c>
      <c r="D93" s="51">
        <f t="shared" si="10"/>
        <v>0.23485675937585235</v>
      </c>
    </row>
    <row r="94" spans="1:4" ht="15" customHeight="1" x14ac:dyDescent="0.25">
      <c r="A94" s="55">
        <f t="shared" si="7"/>
        <v>0.03</v>
      </c>
      <c r="B94" s="47">
        <f t="shared" si="8"/>
        <v>30</v>
      </c>
      <c r="C94" s="50">
        <f t="shared" si="9"/>
        <v>0.39067072059591723</v>
      </c>
      <c r="D94" s="51">
        <f t="shared" si="10"/>
        <v>0.20682567560960322</v>
      </c>
    </row>
    <row r="95" spans="1:4" ht="15" customHeight="1" x14ac:dyDescent="0.25">
      <c r="A95" s="55">
        <f t="shared" si="7"/>
        <v>3.1E-2</v>
      </c>
      <c r="B95" s="47">
        <f t="shared" si="8"/>
        <v>31</v>
      </c>
      <c r="C95" s="50">
        <f t="shared" si="9"/>
        <v>0.32859638445090017</v>
      </c>
      <c r="D95" s="51">
        <f t="shared" si="10"/>
        <v>0.18272347992140275</v>
      </c>
    </row>
    <row r="96" spans="1:4" ht="15" customHeight="1" x14ac:dyDescent="0.25">
      <c r="A96" s="55">
        <f t="shared" si="7"/>
        <v>3.2000000000000001E-2</v>
      </c>
      <c r="B96" s="47">
        <f t="shared" si="8"/>
        <v>32</v>
      </c>
      <c r="C96" s="50">
        <f t="shared" si="9"/>
        <v>0.27882059563113903</v>
      </c>
      <c r="D96" s="51">
        <f t="shared" si="10"/>
        <v>0.16193521209634523</v>
      </c>
    </row>
    <row r="97" spans="1:4" ht="15" customHeight="1" x14ac:dyDescent="0.25">
      <c r="A97" s="55">
        <f t="shared" si="7"/>
        <v>3.3000000000000002E-2</v>
      </c>
      <c r="B97" s="47">
        <f t="shared" si="8"/>
        <v>33</v>
      </c>
      <c r="C97" s="50">
        <f t="shared" si="9"/>
        <v>0.23844648473871893</v>
      </c>
      <c r="D97" s="51">
        <f t="shared" si="10"/>
        <v>0.14394882767928951</v>
      </c>
    </row>
    <row r="98" spans="1:4" ht="15" customHeight="1" x14ac:dyDescent="0.25">
      <c r="A98" s="55">
        <f t="shared" si="7"/>
        <v>3.4000000000000002E-2</v>
      </c>
      <c r="B98" s="47">
        <f t="shared" si="8"/>
        <v>34</v>
      </c>
      <c r="C98" s="50">
        <f t="shared" si="9"/>
        <v>0.20536150919516999</v>
      </c>
      <c r="D98" s="51">
        <f t="shared" si="10"/>
        <v>0.12833767284841804</v>
      </c>
    </row>
    <row r="99" spans="1:4" ht="15" customHeight="1" x14ac:dyDescent="0.25">
      <c r="A99" s="55">
        <f t="shared" si="7"/>
        <v>3.5000000000000003E-2</v>
      </c>
      <c r="B99" s="47">
        <f t="shared" si="8"/>
        <v>35</v>
      </c>
      <c r="C99" s="50">
        <f t="shared" si="9"/>
        <v>0.17799934707151471</v>
      </c>
      <c r="D99" s="51">
        <f t="shared" si="10"/>
        <v>0.11474575153683464</v>
      </c>
    </row>
    <row r="100" spans="1:4" ht="15" customHeight="1" x14ac:dyDescent="0.25">
      <c r="A100" s="55">
        <f t="shared" si="7"/>
        <v>3.5999999999999997E-2</v>
      </c>
      <c r="B100" s="47">
        <f t="shared" si="8"/>
        <v>36</v>
      </c>
      <c r="C100" s="50">
        <f t="shared" si="9"/>
        <v>0.15518132923889802</v>
      </c>
      <c r="D100" s="51">
        <f t="shared" si="10"/>
        <v>0.10287546478872876</v>
      </c>
    </row>
    <row r="101" spans="1:4" ht="15" customHeight="1" x14ac:dyDescent="0.25">
      <c r="A101" s="55">
        <f t="shared" si="7"/>
        <v>3.6999999999999998E-2</v>
      </c>
      <c r="B101" s="47">
        <f t="shared" si="8"/>
        <v>37</v>
      </c>
      <c r="C101" s="50">
        <f t="shared" si="9"/>
        <v>0.1360085968992332</v>
      </c>
      <c r="D101" s="51">
        <f t="shared" si="10"/>
        <v>9.2477473896586337E-2</v>
      </c>
    </row>
    <row r="102" spans="1:4" ht="15" customHeight="1" x14ac:dyDescent="0.25">
      <c r="A102" s="55">
        <f t="shared" si="7"/>
        <v>3.7999999999999999E-2</v>
      </c>
      <c r="B102" s="47">
        <f t="shared" si="8"/>
        <v>38</v>
      </c>
      <c r="C102" s="50">
        <f t="shared" si="9"/>
        <v>0.11978736122382404</v>
      </c>
      <c r="D102" s="51">
        <f t="shared" si="10"/>
        <v>8.3342352946567888E-2</v>
      </c>
    </row>
    <row r="103" spans="1:4" ht="15" customHeight="1" x14ac:dyDescent="0.25">
      <c r="A103" s="55">
        <f t="shared" si="7"/>
        <v>3.9E-2</v>
      </c>
      <c r="B103" s="47">
        <f t="shared" si="8"/>
        <v>39</v>
      </c>
      <c r="C103" s="50">
        <f t="shared" si="9"/>
        <v>0.10597621543943066</v>
      </c>
      <c r="D103" s="51">
        <f t="shared" si="10"/>
        <v>7.5293729985336622E-2</v>
      </c>
    </row>
    <row r="104" spans="1:4" ht="15" customHeight="1" x14ac:dyDescent="0.25">
      <c r="A104" s="56">
        <f t="shared" si="7"/>
        <v>0.04</v>
      </c>
      <c r="B104" s="48">
        <f t="shared" si="8"/>
        <v>40</v>
      </c>
      <c r="C104" s="58">
        <f t="shared" si="9"/>
        <v>9.414841497997474E-2</v>
      </c>
      <c r="D104" s="59">
        <f t="shared" si="10"/>
        <v>6.8182656287867766E-2</v>
      </c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4</xdr:col>
                <xdr:colOff>552450</xdr:colOff>
                <xdr:row>0</xdr:row>
                <xdr:rowOff>171450</xdr:rowOff>
              </from>
              <to>
                <xdr:col>9</xdr:col>
                <xdr:colOff>180975</xdr:colOff>
                <xdr:row>5</xdr:row>
                <xdr:rowOff>180975</xdr:rowOff>
              </to>
            </anchor>
          </objectPr>
        </oleObject>
      </mc:Choice>
      <mc:Fallback>
        <oleObject progId="Equation.3" shapeId="103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7"/>
  <sheetViews>
    <sheetView topLeftCell="A7" zoomScaleNormal="100" workbookViewId="0">
      <selection activeCell="V55" sqref="V55"/>
    </sheetView>
  </sheetViews>
  <sheetFormatPr baseColWidth="10" defaultColWidth="11.42578125" defaultRowHeight="15" customHeight="1" x14ac:dyDescent="0.25"/>
  <cols>
    <col min="1" max="2" width="11.42578125" style="22"/>
    <col min="3" max="5" width="11.42578125" style="22" customWidth="1"/>
    <col min="6" max="16384" width="11.42578125" style="22"/>
  </cols>
  <sheetData>
    <row r="1" spans="1:7" ht="15" customHeight="1" x14ac:dyDescent="0.25">
      <c r="A1" s="21" t="s">
        <v>17</v>
      </c>
      <c r="B1" s="184">
        <v>10</v>
      </c>
      <c r="C1" s="30" t="s">
        <v>4</v>
      </c>
      <c r="D1" s="23">
        <f>B1/1000</f>
        <v>0.01</v>
      </c>
      <c r="E1" s="30" t="s">
        <v>9</v>
      </c>
    </row>
    <row r="2" spans="1:7" ht="15" customHeight="1" x14ac:dyDescent="0.25">
      <c r="A2" s="21" t="s">
        <v>18</v>
      </c>
      <c r="B2" s="184">
        <v>20</v>
      </c>
      <c r="C2" s="30" t="s">
        <v>4</v>
      </c>
      <c r="D2" s="23">
        <f>B2/1000</f>
        <v>0.02</v>
      </c>
      <c r="E2" s="30" t="s">
        <v>9</v>
      </c>
    </row>
    <row r="3" spans="1:7" ht="15" customHeight="1" x14ac:dyDescent="0.25">
      <c r="A3" s="25" t="s">
        <v>22</v>
      </c>
      <c r="B3" s="184">
        <v>20</v>
      </c>
      <c r="C3" s="30" t="s">
        <v>23</v>
      </c>
      <c r="D3" s="26">
        <f>B3*1000</f>
        <v>20000</v>
      </c>
      <c r="E3" s="30" t="s">
        <v>5</v>
      </c>
    </row>
    <row r="4" spans="1:7" ht="15" customHeight="1" x14ac:dyDescent="0.25">
      <c r="A4" s="25" t="s">
        <v>24</v>
      </c>
      <c r="B4" s="184">
        <v>400</v>
      </c>
      <c r="C4" s="30" t="s">
        <v>6</v>
      </c>
    </row>
    <row r="5" spans="1:7" ht="15" customHeight="1" x14ac:dyDescent="0.25">
      <c r="A5" s="25" t="s">
        <v>32</v>
      </c>
      <c r="B5" s="26">
        <f>B4*B3</f>
        <v>8000</v>
      </c>
      <c r="C5" s="30" t="s">
        <v>7</v>
      </c>
      <c r="D5" s="1" t="s">
        <v>39</v>
      </c>
      <c r="E5" s="28">
        <f>(PI()/4)*B1^2</f>
        <v>78.539816339744831</v>
      </c>
      <c r="F5" s="31" t="s">
        <v>30</v>
      </c>
    </row>
    <row r="6" spans="1:7" ht="15" customHeight="1" x14ac:dyDescent="0.25">
      <c r="D6" s="1" t="s">
        <v>41</v>
      </c>
      <c r="E6" s="29">
        <f>B4/E5</f>
        <v>5.0929581789406511</v>
      </c>
      <c r="F6" s="31" t="s">
        <v>42</v>
      </c>
    </row>
    <row r="8" spans="1:7" ht="15" customHeight="1" x14ac:dyDescent="0.25">
      <c r="D8" s="1" t="s">
        <v>40</v>
      </c>
      <c r="E8" s="28">
        <f>(PI()/4)*(B2^2-B1^2)</f>
        <v>235.61944901923448</v>
      </c>
      <c r="F8" s="31" t="s">
        <v>30</v>
      </c>
    </row>
    <row r="9" spans="1:7" ht="15" customHeight="1" x14ac:dyDescent="0.25">
      <c r="D9" s="1" t="s">
        <v>31</v>
      </c>
      <c r="E9" s="29">
        <f>B5/E8</f>
        <v>33.953054526271004</v>
      </c>
      <c r="F9" s="31" t="s">
        <v>29</v>
      </c>
    </row>
    <row r="13" spans="1:7" ht="15" customHeight="1" x14ac:dyDescent="0.25">
      <c r="C13" s="26">
        <f>(D3)/LN(D2/D1)</f>
        <v>28853.900817779268</v>
      </c>
      <c r="E13" s="27">
        <f>B4/(2*PI())</f>
        <v>63.661977236758133</v>
      </c>
    </row>
    <row r="14" spans="1:7" ht="15" customHeight="1" x14ac:dyDescent="0.25">
      <c r="A14" s="24" t="s">
        <v>10</v>
      </c>
      <c r="B14" s="24" t="s">
        <v>10</v>
      </c>
      <c r="C14" s="24" t="s">
        <v>19</v>
      </c>
      <c r="E14" s="24" t="s">
        <v>20</v>
      </c>
      <c r="G14" s="24" t="s">
        <v>21</v>
      </c>
    </row>
    <row r="15" spans="1:7" ht="15" customHeight="1" x14ac:dyDescent="0.25">
      <c r="A15" s="31" t="s">
        <v>27</v>
      </c>
      <c r="B15" s="31" t="s">
        <v>26</v>
      </c>
      <c r="C15" s="31" t="s">
        <v>25</v>
      </c>
      <c r="E15" s="31" t="s">
        <v>28</v>
      </c>
      <c r="G15" s="31" t="s">
        <v>29</v>
      </c>
    </row>
    <row r="16" spans="1:7" ht="15" customHeight="1" x14ac:dyDescent="0.25">
      <c r="A16" s="69">
        <f>B16/1000</f>
        <v>0</v>
      </c>
      <c r="B16" s="70">
        <v>0</v>
      </c>
      <c r="C16" s="32">
        <v>0</v>
      </c>
      <c r="D16" s="70">
        <f>B16</f>
        <v>0</v>
      </c>
      <c r="E16" s="29"/>
      <c r="F16" s="70">
        <f>B16</f>
        <v>0</v>
      </c>
      <c r="G16" s="29">
        <f>C16*E16</f>
        <v>0</v>
      </c>
    </row>
    <row r="17" spans="1:8" ht="15" customHeight="1" x14ac:dyDescent="0.25">
      <c r="A17" s="69">
        <f t="shared" ref="A17:A80" si="0">B17/1000</f>
        <v>1E-4</v>
      </c>
      <c r="B17" s="70">
        <f>B16+0.1</f>
        <v>0.1</v>
      </c>
      <c r="C17" s="32">
        <v>0</v>
      </c>
      <c r="D17" s="70">
        <f t="shared" ref="D17:D80" si="1">B17</f>
        <v>0.1</v>
      </c>
      <c r="E17" s="29"/>
      <c r="F17" s="70">
        <f t="shared" ref="F17:F80" si="2">B17</f>
        <v>0.1</v>
      </c>
      <c r="G17" s="29">
        <f t="shared" ref="G17:G79" si="3">C17*E17</f>
        <v>0</v>
      </c>
    </row>
    <row r="18" spans="1:8" ht="15" customHeight="1" x14ac:dyDescent="0.25">
      <c r="A18" s="69">
        <f t="shared" si="0"/>
        <v>2.0000000000000001E-4</v>
      </c>
      <c r="B18" s="70">
        <f t="shared" ref="B18:B81" si="4">B17+0.1</f>
        <v>0.2</v>
      </c>
      <c r="C18" s="32">
        <v>0</v>
      </c>
      <c r="D18" s="70">
        <f t="shared" si="1"/>
        <v>0.2</v>
      </c>
      <c r="E18" s="29"/>
      <c r="F18" s="70">
        <f t="shared" si="2"/>
        <v>0.2</v>
      </c>
      <c r="G18" s="29">
        <f t="shared" si="3"/>
        <v>0</v>
      </c>
    </row>
    <row r="19" spans="1:8" ht="15" customHeight="1" x14ac:dyDescent="0.25">
      <c r="A19" s="69">
        <f t="shared" si="0"/>
        <v>3.0000000000000003E-4</v>
      </c>
      <c r="B19" s="70">
        <f t="shared" si="4"/>
        <v>0.30000000000000004</v>
      </c>
      <c r="C19" s="32">
        <v>0</v>
      </c>
      <c r="D19" s="70">
        <f t="shared" si="1"/>
        <v>0.30000000000000004</v>
      </c>
      <c r="E19" s="29"/>
      <c r="F19" s="70">
        <f t="shared" si="2"/>
        <v>0.30000000000000004</v>
      </c>
      <c r="G19" s="29">
        <f t="shared" si="3"/>
        <v>0</v>
      </c>
      <c r="H19"/>
    </row>
    <row r="20" spans="1:8" ht="15" customHeight="1" x14ac:dyDescent="0.25">
      <c r="A20" s="69">
        <f t="shared" si="0"/>
        <v>4.0000000000000002E-4</v>
      </c>
      <c r="B20" s="70">
        <f t="shared" si="4"/>
        <v>0.4</v>
      </c>
      <c r="C20" s="32">
        <v>0</v>
      </c>
      <c r="D20" s="70">
        <f t="shared" si="1"/>
        <v>0.4</v>
      </c>
      <c r="E20" s="29"/>
      <c r="F20" s="70">
        <f t="shared" si="2"/>
        <v>0.4</v>
      </c>
      <c r="G20" s="29">
        <f t="shared" si="3"/>
        <v>0</v>
      </c>
    </row>
    <row r="21" spans="1:8" ht="15" customHeight="1" x14ac:dyDescent="0.25">
      <c r="A21" s="69">
        <f t="shared" si="0"/>
        <v>5.0000000000000001E-4</v>
      </c>
      <c r="B21" s="70">
        <f t="shared" si="4"/>
        <v>0.5</v>
      </c>
      <c r="C21" s="32">
        <v>0</v>
      </c>
      <c r="D21" s="70">
        <f t="shared" si="1"/>
        <v>0.5</v>
      </c>
      <c r="E21" s="29"/>
      <c r="F21" s="70">
        <f t="shared" si="2"/>
        <v>0.5</v>
      </c>
      <c r="G21" s="29">
        <f t="shared" si="3"/>
        <v>0</v>
      </c>
    </row>
    <row r="22" spans="1:8" ht="15" customHeight="1" x14ac:dyDescent="0.25">
      <c r="A22" s="69">
        <f t="shared" si="0"/>
        <v>5.9999999999999995E-4</v>
      </c>
      <c r="B22" s="70">
        <f t="shared" si="4"/>
        <v>0.6</v>
      </c>
      <c r="C22" s="32">
        <v>0</v>
      </c>
      <c r="D22" s="70">
        <f t="shared" si="1"/>
        <v>0.6</v>
      </c>
      <c r="E22" s="29"/>
      <c r="F22" s="70">
        <f t="shared" si="2"/>
        <v>0.6</v>
      </c>
      <c r="G22" s="29">
        <f t="shared" si="3"/>
        <v>0</v>
      </c>
    </row>
    <row r="23" spans="1:8" ht="15" customHeight="1" x14ac:dyDescent="0.25">
      <c r="A23" s="69">
        <f t="shared" si="0"/>
        <v>6.9999999999999999E-4</v>
      </c>
      <c r="B23" s="70">
        <f t="shared" si="4"/>
        <v>0.7</v>
      </c>
      <c r="C23" s="32">
        <v>0</v>
      </c>
      <c r="D23" s="70">
        <f t="shared" si="1"/>
        <v>0.7</v>
      </c>
      <c r="E23" s="29"/>
      <c r="F23" s="70">
        <f t="shared" si="2"/>
        <v>0.7</v>
      </c>
      <c r="G23" s="29">
        <f t="shared" si="3"/>
        <v>0</v>
      </c>
    </row>
    <row r="24" spans="1:8" ht="15" customHeight="1" x14ac:dyDescent="0.25">
      <c r="A24" s="69">
        <f t="shared" si="0"/>
        <v>7.9999999999999993E-4</v>
      </c>
      <c r="B24" s="70">
        <f t="shared" si="4"/>
        <v>0.79999999999999993</v>
      </c>
      <c r="C24" s="32">
        <v>0</v>
      </c>
      <c r="D24" s="70">
        <f t="shared" si="1"/>
        <v>0.79999999999999993</v>
      </c>
      <c r="E24" s="29"/>
      <c r="F24" s="70">
        <f t="shared" si="2"/>
        <v>0.79999999999999993</v>
      </c>
      <c r="G24" s="29">
        <f t="shared" si="3"/>
        <v>0</v>
      </c>
    </row>
    <row r="25" spans="1:8" ht="15" customHeight="1" x14ac:dyDescent="0.25">
      <c r="A25" s="69">
        <f t="shared" si="0"/>
        <v>8.9999999999999987E-4</v>
      </c>
      <c r="B25" s="70">
        <f t="shared" si="4"/>
        <v>0.89999999999999991</v>
      </c>
      <c r="C25" s="32">
        <v>0</v>
      </c>
      <c r="D25" s="70">
        <f t="shared" si="1"/>
        <v>0.89999999999999991</v>
      </c>
      <c r="E25" s="29"/>
      <c r="F25" s="70">
        <f t="shared" si="2"/>
        <v>0.89999999999999991</v>
      </c>
      <c r="G25" s="29">
        <f t="shared" si="3"/>
        <v>0</v>
      </c>
    </row>
    <row r="26" spans="1:8" ht="15" customHeight="1" x14ac:dyDescent="0.25">
      <c r="A26" s="69">
        <f t="shared" si="0"/>
        <v>9.999999999999998E-4</v>
      </c>
      <c r="B26" s="70">
        <f t="shared" si="4"/>
        <v>0.99999999999999989</v>
      </c>
      <c r="C26" s="32">
        <v>0</v>
      </c>
      <c r="D26" s="70">
        <f t="shared" si="1"/>
        <v>0.99999999999999989</v>
      </c>
      <c r="E26" s="29"/>
      <c r="F26" s="70">
        <f t="shared" si="2"/>
        <v>0.99999999999999989</v>
      </c>
      <c r="G26" s="29">
        <f t="shared" si="3"/>
        <v>0</v>
      </c>
    </row>
    <row r="27" spans="1:8" ht="15" customHeight="1" x14ac:dyDescent="0.25">
      <c r="A27" s="69">
        <f t="shared" si="0"/>
        <v>1.0999999999999998E-3</v>
      </c>
      <c r="B27" s="70">
        <f t="shared" si="4"/>
        <v>1.0999999999999999</v>
      </c>
      <c r="C27" s="32">
        <v>0</v>
      </c>
      <c r="D27" s="70">
        <f t="shared" si="1"/>
        <v>1.0999999999999999</v>
      </c>
      <c r="E27" s="29"/>
      <c r="F27" s="70">
        <f t="shared" si="2"/>
        <v>1.0999999999999999</v>
      </c>
      <c r="G27" s="29">
        <f t="shared" si="3"/>
        <v>0</v>
      </c>
    </row>
    <row r="28" spans="1:8" ht="15" customHeight="1" x14ac:dyDescent="0.25">
      <c r="A28" s="69">
        <f t="shared" si="0"/>
        <v>1.1999999999999999E-3</v>
      </c>
      <c r="B28" s="70">
        <f t="shared" si="4"/>
        <v>1.2</v>
      </c>
      <c r="C28" s="32">
        <v>0</v>
      </c>
      <c r="D28" s="70">
        <f t="shared" si="1"/>
        <v>1.2</v>
      </c>
      <c r="E28" s="29"/>
      <c r="F28" s="70">
        <f t="shared" si="2"/>
        <v>1.2</v>
      </c>
      <c r="G28" s="29">
        <f t="shared" si="3"/>
        <v>0</v>
      </c>
    </row>
    <row r="29" spans="1:8" ht="15" customHeight="1" x14ac:dyDescent="0.25">
      <c r="A29" s="69">
        <f t="shared" si="0"/>
        <v>1.2999999999999999E-3</v>
      </c>
      <c r="B29" s="70">
        <f t="shared" si="4"/>
        <v>1.3</v>
      </c>
      <c r="C29" s="32">
        <v>0</v>
      </c>
      <c r="D29" s="70">
        <f t="shared" si="1"/>
        <v>1.3</v>
      </c>
      <c r="E29" s="29"/>
      <c r="F29" s="70">
        <f t="shared" si="2"/>
        <v>1.3</v>
      </c>
      <c r="G29" s="29">
        <f t="shared" si="3"/>
        <v>0</v>
      </c>
    </row>
    <row r="30" spans="1:8" ht="15" customHeight="1" x14ac:dyDescent="0.25">
      <c r="A30" s="69">
        <f t="shared" si="0"/>
        <v>1.4000000000000002E-3</v>
      </c>
      <c r="B30" s="70">
        <f t="shared" si="4"/>
        <v>1.4000000000000001</v>
      </c>
      <c r="C30" s="32">
        <v>0</v>
      </c>
      <c r="D30" s="70">
        <f t="shared" si="1"/>
        <v>1.4000000000000001</v>
      </c>
      <c r="E30" s="29"/>
      <c r="F30" s="70">
        <f t="shared" si="2"/>
        <v>1.4000000000000001</v>
      </c>
      <c r="G30" s="29">
        <f t="shared" si="3"/>
        <v>0</v>
      </c>
    </row>
    <row r="31" spans="1:8" ht="15" customHeight="1" x14ac:dyDescent="0.25">
      <c r="A31" s="69">
        <f t="shared" si="0"/>
        <v>1.5000000000000002E-3</v>
      </c>
      <c r="B31" s="70">
        <f t="shared" si="4"/>
        <v>1.5000000000000002</v>
      </c>
      <c r="C31" s="32">
        <v>0</v>
      </c>
      <c r="D31" s="70">
        <f t="shared" si="1"/>
        <v>1.5000000000000002</v>
      </c>
      <c r="E31" s="29"/>
      <c r="F31" s="70">
        <f t="shared" si="2"/>
        <v>1.5000000000000002</v>
      </c>
      <c r="G31" s="29">
        <f t="shared" si="3"/>
        <v>0</v>
      </c>
    </row>
    <row r="32" spans="1:8" ht="15" customHeight="1" x14ac:dyDescent="0.25">
      <c r="A32" s="69">
        <f t="shared" si="0"/>
        <v>1.6000000000000003E-3</v>
      </c>
      <c r="B32" s="70">
        <f t="shared" si="4"/>
        <v>1.6000000000000003</v>
      </c>
      <c r="C32" s="32">
        <v>0</v>
      </c>
      <c r="D32" s="70">
        <f t="shared" si="1"/>
        <v>1.6000000000000003</v>
      </c>
      <c r="E32" s="29"/>
      <c r="F32" s="70">
        <f t="shared" si="2"/>
        <v>1.6000000000000003</v>
      </c>
      <c r="G32" s="29">
        <f t="shared" si="3"/>
        <v>0</v>
      </c>
    </row>
    <row r="33" spans="1:7" ht="15" customHeight="1" x14ac:dyDescent="0.25">
      <c r="A33" s="69">
        <f t="shared" si="0"/>
        <v>1.7000000000000003E-3</v>
      </c>
      <c r="B33" s="70">
        <f t="shared" si="4"/>
        <v>1.7000000000000004</v>
      </c>
      <c r="C33" s="32">
        <v>0</v>
      </c>
      <c r="D33" s="70">
        <f t="shared" si="1"/>
        <v>1.7000000000000004</v>
      </c>
      <c r="E33" s="29"/>
      <c r="F33" s="70">
        <f t="shared" si="2"/>
        <v>1.7000000000000004</v>
      </c>
      <c r="G33" s="29">
        <f t="shared" si="3"/>
        <v>0</v>
      </c>
    </row>
    <row r="34" spans="1:7" ht="15" customHeight="1" x14ac:dyDescent="0.25">
      <c r="A34" s="69">
        <f t="shared" si="0"/>
        <v>1.8000000000000004E-3</v>
      </c>
      <c r="B34" s="70">
        <f t="shared" si="4"/>
        <v>1.8000000000000005</v>
      </c>
      <c r="C34" s="32">
        <v>0</v>
      </c>
      <c r="D34" s="70">
        <f t="shared" si="1"/>
        <v>1.8000000000000005</v>
      </c>
      <c r="E34" s="29"/>
      <c r="F34" s="70">
        <f t="shared" si="2"/>
        <v>1.8000000000000005</v>
      </c>
      <c r="G34" s="29">
        <f t="shared" si="3"/>
        <v>0</v>
      </c>
    </row>
    <row r="35" spans="1:7" ht="15" customHeight="1" x14ac:dyDescent="0.25">
      <c r="A35" s="69">
        <f t="shared" si="0"/>
        <v>1.9000000000000006E-3</v>
      </c>
      <c r="B35" s="70">
        <f t="shared" si="4"/>
        <v>1.9000000000000006</v>
      </c>
      <c r="C35" s="32">
        <v>0</v>
      </c>
      <c r="D35" s="70">
        <f t="shared" si="1"/>
        <v>1.9000000000000006</v>
      </c>
      <c r="E35" s="29"/>
      <c r="F35" s="70">
        <f t="shared" si="2"/>
        <v>1.9000000000000006</v>
      </c>
      <c r="G35" s="29">
        <f t="shared" si="3"/>
        <v>0</v>
      </c>
    </row>
    <row r="36" spans="1:7" ht="15" customHeight="1" x14ac:dyDescent="0.25">
      <c r="A36" s="69">
        <f t="shared" si="0"/>
        <v>2.0000000000000005E-3</v>
      </c>
      <c r="B36" s="70">
        <f t="shared" si="4"/>
        <v>2.0000000000000004</v>
      </c>
      <c r="C36" s="32">
        <v>0</v>
      </c>
      <c r="D36" s="70">
        <f t="shared" si="1"/>
        <v>2.0000000000000004</v>
      </c>
      <c r="E36" s="29"/>
      <c r="F36" s="70">
        <f t="shared" si="2"/>
        <v>2.0000000000000004</v>
      </c>
      <c r="G36" s="29">
        <f t="shared" si="3"/>
        <v>0</v>
      </c>
    </row>
    <row r="37" spans="1:7" ht="15" customHeight="1" x14ac:dyDescent="0.25">
      <c r="A37" s="69">
        <f t="shared" si="0"/>
        <v>2.1000000000000007E-3</v>
      </c>
      <c r="B37" s="70">
        <f t="shared" si="4"/>
        <v>2.1000000000000005</v>
      </c>
      <c r="C37" s="32">
        <v>0</v>
      </c>
      <c r="D37" s="70">
        <f t="shared" si="1"/>
        <v>2.1000000000000005</v>
      </c>
      <c r="E37" s="29"/>
      <c r="F37" s="70">
        <f t="shared" si="2"/>
        <v>2.1000000000000005</v>
      </c>
      <c r="G37" s="29">
        <f t="shared" si="3"/>
        <v>0</v>
      </c>
    </row>
    <row r="38" spans="1:7" ht="15" customHeight="1" x14ac:dyDescent="0.25">
      <c r="A38" s="69">
        <f t="shared" si="0"/>
        <v>2.2000000000000006E-3</v>
      </c>
      <c r="B38" s="70">
        <f t="shared" si="4"/>
        <v>2.2000000000000006</v>
      </c>
      <c r="C38" s="32">
        <v>0</v>
      </c>
      <c r="D38" s="70">
        <f t="shared" si="1"/>
        <v>2.2000000000000006</v>
      </c>
      <c r="E38" s="29"/>
      <c r="F38" s="70">
        <f t="shared" si="2"/>
        <v>2.2000000000000006</v>
      </c>
      <c r="G38" s="29">
        <f t="shared" si="3"/>
        <v>0</v>
      </c>
    </row>
    <row r="39" spans="1:7" ht="15" customHeight="1" x14ac:dyDescent="0.25">
      <c r="A39" s="69">
        <f t="shared" si="0"/>
        <v>2.3000000000000008E-3</v>
      </c>
      <c r="B39" s="70">
        <f t="shared" si="4"/>
        <v>2.3000000000000007</v>
      </c>
      <c r="C39" s="32">
        <v>0</v>
      </c>
      <c r="D39" s="70">
        <f t="shared" si="1"/>
        <v>2.3000000000000007</v>
      </c>
      <c r="E39" s="29"/>
      <c r="F39" s="70">
        <f t="shared" si="2"/>
        <v>2.3000000000000007</v>
      </c>
      <c r="G39" s="29">
        <f t="shared" si="3"/>
        <v>0</v>
      </c>
    </row>
    <row r="40" spans="1:7" ht="15" customHeight="1" x14ac:dyDescent="0.25">
      <c r="A40" s="69">
        <f t="shared" si="0"/>
        <v>2.4000000000000007E-3</v>
      </c>
      <c r="B40" s="70">
        <f t="shared" si="4"/>
        <v>2.4000000000000008</v>
      </c>
      <c r="C40" s="32">
        <v>0</v>
      </c>
      <c r="D40" s="70">
        <f t="shared" si="1"/>
        <v>2.4000000000000008</v>
      </c>
      <c r="E40" s="29"/>
      <c r="F40" s="70">
        <f t="shared" si="2"/>
        <v>2.4000000000000008</v>
      </c>
      <c r="G40" s="29">
        <f t="shared" si="3"/>
        <v>0</v>
      </c>
    </row>
    <row r="41" spans="1:7" ht="15" customHeight="1" x14ac:dyDescent="0.25">
      <c r="A41" s="69">
        <f t="shared" si="0"/>
        <v>2.5000000000000009E-3</v>
      </c>
      <c r="B41" s="70">
        <f t="shared" si="4"/>
        <v>2.5000000000000009</v>
      </c>
      <c r="C41" s="32">
        <v>0</v>
      </c>
      <c r="D41" s="70">
        <f t="shared" si="1"/>
        <v>2.5000000000000009</v>
      </c>
      <c r="E41" s="29"/>
      <c r="F41" s="70">
        <f t="shared" si="2"/>
        <v>2.5000000000000009</v>
      </c>
      <c r="G41" s="29">
        <f t="shared" si="3"/>
        <v>0</v>
      </c>
    </row>
    <row r="42" spans="1:7" ht="15" customHeight="1" x14ac:dyDescent="0.25">
      <c r="A42" s="69">
        <f t="shared" si="0"/>
        <v>2.6000000000000012E-3</v>
      </c>
      <c r="B42" s="70">
        <f t="shared" si="4"/>
        <v>2.600000000000001</v>
      </c>
      <c r="C42" s="32">
        <v>0</v>
      </c>
      <c r="D42" s="70">
        <f t="shared" si="1"/>
        <v>2.600000000000001</v>
      </c>
      <c r="E42" s="29"/>
      <c r="F42" s="70">
        <f t="shared" si="2"/>
        <v>2.600000000000001</v>
      </c>
      <c r="G42" s="29">
        <f t="shared" si="3"/>
        <v>0</v>
      </c>
    </row>
    <row r="43" spans="1:7" ht="15" customHeight="1" x14ac:dyDescent="0.25">
      <c r="A43" s="69">
        <f t="shared" si="0"/>
        <v>2.700000000000001E-3</v>
      </c>
      <c r="B43" s="70">
        <f t="shared" si="4"/>
        <v>2.7000000000000011</v>
      </c>
      <c r="C43" s="32">
        <v>0</v>
      </c>
      <c r="D43" s="70">
        <f t="shared" si="1"/>
        <v>2.7000000000000011</v>
      </c>
      <c r="E43" s="29"/>
      <c r="F43" s="70">
        <f t="shared" si="2"/>
        <v>2.7000000000000011</v>
      </c>
      <c r="G43" s="29">
        <f t="shared" si="3"/>
        <v>0</v>
      </c>
    </row>
    <row r="44" spans="1:7" ht="15" customHeight="1" x14ac:dyDescent="0.25">
      <c r="A44" s="69">
        <f t="shared" si="0"/>
        <v>2.8000000000000013E-3</v>
      </c>
      <c r="B44" s="70">
        <f t="shared" si="4"/>
        <v>2.8000000000000012</v>
      </c>
      <c r="C44" s="32">
        <v>0</v>
      </c>
      <c r="D44" s="70">
        <f t="shared" si="1"/>
        <v>2.8000000000000012</v>
      </c>
      <c r="E44" s="29"/>
      <c r="F44" s="70">
        <f t="shared" si="2"/>
        <v>2.8000000000000012</v>
      </c>
      <c r="G44" s="29">
        <f t="shared" si="3"/>
        <v>0</v>
      </c>
    </row>
    <row r="45" spans="1:7" ht="15" customHeight="1" x14ac:dyDescent="0.25">
      <c r="A45" s="69">
        <f t="shared" si="0"/>
        <v>2.9000000000000011E-3</v>
      </c>
      <c r="B45" s="70">
        <f t="shared" si="4"/>
        <v>2.9000000000000012</v>
      </c>
      <c r="C45" s="32">
        <v>0</v>
      </c>
      <c r="D45" s="70">
        <f t="shared" si="1"/>
        <v>2.9000000000000012</v>
      </c>
      <c r="E45" s="29"/>
      <c r="F45" s="70">
        <f t="shared" si="2"/>
        <v>2.9000000000000012</v>
      </c>
      <c r="G45" s="29">
        <f t="shared" si="3"/>
        <v>0</v>
      </c>
    </row>
    <row r="46" spans="1:7" ht="15" customHeight="1" x14ac:dyDescent="0.25">
      <c r="A46" s="69">
        <f t="shared" si="0"/>
        <v>3.0000000000000014E-3</v>
      </c>
      <c r="B46" s="70">
        <f t="shared" si="4"/>
        <v>3.0000000000000013</v>
      </c>
      <c r="C46" s="32">
        <v>0</v>
      </c>
      <c r="D46" s="70">
        <f t="shared" si="1"/>
        <v>3.0000000000000013</v>
      </c>
      <c r="E46" s="29"/>
      <c r="F46" s="70">
        <f t="shared" si="2"/>
        <v>3.0000000000000013</v>
      </c>
      <c r="G46" s="29">
        <f t="shared" si="3"/>
        <v>0</v>
      </c>
    </row>
    <row r="47" spans="1:7" ht="15" customHeight="1" x14ac:dyDescent="0.25">
      <c r="A47" s="69">
        <f t="shared" si="0"/>
        <v>3.1000000000000016E-3</v>
      </c>
      <c r="B47" s="70">
        <f t="shared" si="4"/>
        <v>3.1000000000000014</v>
      </c>
      <c r="C47" s="32">
        <v>0</v>
      </c>
      <c r="D47" s="70">
        <f t="shared" si="1"/>
        <v>3.1000000000000014</v>
      </c>
      <c r="E47" s="29"/>
      <c r="F47" s="70">
        <f t="shared" si="2"/>
        <v>3.1000000000000014</v>
      </c>
      <c r="G47" s="29">
        <f t="shared" si="3"/>
        <v>0</v>
      </c>
    </row>
    <row r="48" spans="1:7" ht="15" customHeight="1" x14ac:dyDescent="0.25">
      <c r="A48" s="69">
        <f t="shared" si="0"/>
        <v>3.2000000000000015E-3</v>
      </c>
      <c r="B48" s="70">
        <f t="shared" si="4"/>
        <v>3.2000000000000015</v>
      </c>
      <c r="C48" s="32">
        <v>0</v>
      </c>
      <c r="D48" s="70">
        <f t="shared" si="1"/>
        <v>3.2000000000000015</v>
      </c>
      <c r="E48" s="29"/>
      <c r="F48" s="70">
        <f t="shared" si="2"/>
        <v>3.2000000000000015</v>
      </c>
      <c r="G48" s="29">
        <f t="shared" si="3"/>
        <v>0</v>
      </c>
    </row>
    <row r="49" spans="1:7" ht="15" customHeight="1" x14ac:dyDescent="0.25">
      <c r="A49" s="69">
        <f t="shared" si="0"/>
        <v>3.3000000000000017E-3</v>
      </c>
      <c r="B49" s="70">
        <f t="shared" si="4"/>
        <v>3.3000000000000016</v>
      </c>
      <c r="C49" s="32">
        <v>0</v>
      </c>
      <c r="D49" s="70">
        <f t="shared" si="1"/>
        <v>3.3000000000000016</v>
      </c>
      <c r="E49" s="29"/>
      <c r="F49" s="70">
        <f t="shared" si="2"/>
        <v>3.3000000000000016</v>
      </c>
      <c r="G49" s="29">
        <f t="shared" si="3"/>
        <v>0</v>
      </c>
    </row>
    <row r="50" spans="1:7" ht="15" customHeight="1" x14ac:dyDescent="0.25">
      <c r="A50" s="69">
        <f t="shared" si="0"/>
        <v>3.4000000000000015E-3</v>
      </c>
      <c r="B50" s="70">
        <f t="shared" si="4"/>
        <v>3.4000000000000017</v>
      </c>
      <c r="C50" s="32">
        <v>0</v>
      </c>
      <c r="D50" s="70">
        <f t="shared" si="1"/>
        <v>3.4000000000000017</v>
      </c>
      <c r="E50" s="29"/>
      <c r="F50" s="70">
        <f t="shared" si="2"/>
        <v>3.4000000000000017</v>
      </c>
      <c r="G50" s="29">
        <f t="shared" si="3"/>
        <v>0</v>
      </c>
    </row>
    <row r="51" spans="1:7" ht="15" customHeight="1" x14ac:dyDescent="0.25">
      <c r="A51" s="69">
        <f t="shared" si="0"/>
        <v>3.5000000000000018E-3</v>
      </c>
      <c r="B51" s="70">
        <f t="shared" si="4"/>
        <v>3.5000000000000018</v>
      </c>
      <c r="C51" s="32">
        <v>0</v>
      </c>
      <c r="D51" s="70">
        <f t="shared" si="1"/>
        <v>3.5000000000000018</v>
      </c>
      <c r="E51" s="29"/>
      <c r="F51" s="70">
        <f t="shared" si="2"/>
        <v>3.5000000000000018</v>
      </c>
      <c r="G51" s="29">
        <f t="shared" si="3"/>
        <v>0</v>
      </c>
    </row>
    <row r="52" spans="1:7" ht="15" customHeight="1" x14ac:dyDescent="0.25">
      <c r="A52" s="69">
        <f t="shared" si="0"/>
        <v>3.6000000000000021E-3</v>
      </c>
      <c r="B52" s="70">
        <f t="shared" si="4"/>
        <v>3.6000000000000019</v>
      </c>
      <c r="C52" s="32">
        <v>0</v>
      </c>
      <c r="D52" s="70">
        <f t="shared" si="1"/>
        <v>3.6000000000000019</v>
      </c>
      <c r="E52" s="29"/>
      <c r="F52" s="70">
        <f t="shared" si="2"/>
        <v>3.6000000000000019</v>
      </c>
      <c r="G52" s="29">
        <f t="shared" si="3"/>
        <v>0</v>
      </c>
    </row>
    <row r="53" spans="1:7" ht="15" customHeight="1" x14ac:dyDescent="0.25">
      <c r="A53" s="69">
        <f t="shared" si="0"/>
        <v>3.7000000000000019E-3</v>
      </c>
      <c r="B53" s="70">
        <f t="shared" si="4"/>
        <v>3.700000000000002</v>
      </c>
      <c r="C53" s="32">
        <v>0</v>
      </c>
      <c r="D53" s="70">
        <f t="shared" si="1"/>
        <v>3.700000000000002</v>
      </c>
      <c r="E53" s="29"/>
      <c r="F53" s="70">
        <f t="shared" si="2"/>
        <v>3.700000000000002</v>
      </c>
      <c r="G53" s="29">
        <f t="shared" si="3"/>
        <v>0</v>
      </c>
    </row>
    <row r="54" spans="1:7" ht="15" customHeight="1" x14ac:dyDescent="0.25">
      <c r="A54" s="69">
        <f t="shared" si="0"/>
        <v>3.8000000000000022E-3</v>
      </c>
      <c r="B54" s="70">
        <f t="shared" si="4"/>
        <v>3.800000000000002</v>
      </c>
      <c r="C54" s="32">
        <v>0</v>
      </c>
      <c r="D54" s="70">
        <f t="shared" si="1"/>
        <v>3.800000000000002</v>
      </c>
      <c r="E54" s="29"/>
      <c r="F54" s="70">
        <f t="shared" si="2"/>
        <v>3.800000000000002</v>
      </c>
      <c r="G54" s="29">
        <f t="shared" si="3"/>
        <v>0</v>
      </c>
    </row>
    <row r="55" spans="1:7" ht="15" customHeight="1" x14ac:dyDescent="0.25">
      <c r="A55" s="69">
        <f t="shared" si="0"/>
        <v>3.900000000000002E-3</v>
      </c>
      <c r="B55" s="70">
        <f t="shared" si="4"/>
        <v>3.9000000000000021</v>
      </c>
      <c r="C55" s="32">
        <v>0</v>
      </c>
      <c r="D55" s="70">
        <f t="shared" si="1"/>
        <v>3.9000000000000021</v>
      </c>
      <c r="E55" s="29"/>
      <c r="F55" s="70">
        <f t="shared" si="2"/>
        <v>3.9000000000000021</v>
      </c>
      <c r="G55" s="29">
        <f t="shared" si="3"/>
        <v>0</v>
      </c>
    </row>
    <row r="56" spans="1:7" ht="15" customHeight="1" x14ac:dyDescent="0.25">
      <c r="A56" s="69">
        <f t="shared" si="0"/>
        <v>4.0000000000000018E-3</v>
      </c>
      <c r="B56" s="70">
        <f t="shared" si="4"/>
        <v>4.0000000000000018</v>
      </c>
      <c r="C56" s="32">
        <v>0</v>
      </c>
      <c r="D56" s="70">
        <f t="shared" si="1"/>
        <v>4.0000000000000018</v>
      </c>
      <c r="E56" s="29"/>
      <c r="F56" s="70">
        <f t="shared" si="2"/>
        <v>4.0000000000000018</v>
      </c>
      <c r="G56" s="29">
        <f t="shared" si="3"/>
        <v>0</v>
      </c>
    </row>
    <row r="57" spans="1:7" ht="15" customHeight="1" x14ac:dyDescent="0.25">
      <c r="A57" s="69">
        <f t="shared" si="0"/>
        <v>4.1000000000000012E-3</v>
      </c>
      <c r="B57" s="70">
        <f t="shared" si="4"/>
        <v>4.1000000000000014</v>
      </c>
      <c r="C57" s="32">
        <v>0</v>
      </c>
      <c r="D57" s="70">
        <f t="shared" si="1"/>
        <v>4.1000000000000014</v>
      </c>
      <c r="E57" s="29"/>
      <c r="F57" s="70">
        <f t="shared" si="2"/>
        <v>4.1000000000000014</v>
      </c>
      <c r="G57" s="29">
        <f t="shared" si="3"/>
        <v>0</v>
      </c>
    </row>
    <row r="58" spans="1:7" ht="15" customHeight="1" x14ac:dyDescent="0.25">
      <c r="A58" s="69">
        <f t="shared" si="0"/>
        <v>4.2000000000000015E-3</v>
      </c>
      <c r="B58" s="70">
        <f t="shared" si="4"/>
        <v>4.2000000000000011</v>
      </c>
      <c r="C58" s="32">
        <v>0</v>
      </c>
      <c r="D58" s="70">
        <f t="shared" si="1"/>
        <v>4.2000000000000011</v>
      </c>
      <c r="E58" s="29"/>
      <c r="F58" s="70">
        <f t="shared" si="2"/>
        <v>4.2000000000000011</v>
      </c>
      <c r="G58" s="29">
        <f t="shared" si="3"/>
        <v>0</v>
      </c>
    </row>
    <row r="59" spans="1:7" ht="15" customHeight="1" x14ac:dyDescent="0.25">
      <c r="A59" s="69">
        <f t="shared" si="0"/>
        <v>4.3000000000000009E-3</v>
      </c>
      <c r="B59" s="70">
        <f t="shared" si="4"/>
        <v>4.3000000000000007</v>
      </c>
      <c r="C59" s="32">
        <v>0</v>
      </c>
      <c r="D59" s="70">
        <f t="shared" si="1"/>
        <v>4.3000000000000007</v>
      </c>
      <c r="E59" s="29"/>
      <c r="F59" s="70">
        <f t="shared" si="2"/>
        <v>4.3000000000000007</v>
      </c>
      <c r="G59" s="29">
        <f t="shared" si="3"/>
        <v>0</v>
      </c>
    </row>
    <row r="60" spans="1:7" ht="15" customHeight="1" x14ac:dyDescent="0.25">
      <c r="A60" s="69">
        <f t="shared" si="0"/>
        <v>4.4000000000000003E-3</v>
      </c>
      <c r="B60" s="70">
        <f t="shared" si="4"/>
        <v>4.4000000000000004</v>
      </c>
      <c r="C60" s="32">
        <v>0</v>
      </c>
      <c r="D60" s="70">
        <f t="shared" si="1"/>
        <v>4.4000000000000004</v>
      </c>
      <c r="E60" s="29"/>
      <c r="F60" s="70">
        <f t="shared" si="2"/>
        <v>4.4000000000000004</v>
      </c>
      <c r="G60" s="29">
        <f t="shared" si="3"/>
        <v>0</v>
      </c>
    </row>
    <row r="61" spans="1:7" ht="15" customHeight="1" x14ac:dyDescent="0.25">
      <c r="A61" s="69">
        <f t="shared" si="0"/>
        <v>4.4999999999999997E-3</v>
      </c>
      <c r="B61" s="70">
        <f t="shared" si="4"/>
        <v>4.5</v>
      </c>
      <c r="C61" s="32">
        <v>0</v>
      </c>
      <c r="D61" s="70">
        <f t="shared" si="1"/>
        <v>4.5</v>
      </c>
      <c r="E61" s="29"/>
      <c r="F61" s="70">
        <f t="shared" si="2"/>
        <v>4.5</v>
      </c>
      <c r="G61" s="29">
        <f t="shared" si="3"/>
        <v>0</v>
      </c>
    </row>
    <row r="62" spans="1:7" ht="15" customHeight="1" x14ac:dyDescent="0.25">
      <c r="A62" s="69">
        <f t="shared" si="0"/>
        <v>4.5999999999999999E-3</v>
      </c>
      <c r="B62" s="70">
        <f t="shared" si="4"/>
        <v>4.5999999999999996</v>
      </c>
      <c r="C62" s="32">
        <v>0</v>
      </c>
      <c r="D62" s="70">
        <f t="shared" si="1"/>
        <v>4.5999999999999996</v>
      </c>
      <c r="E62" s="29"/>
      <c r="F62" s="70">
        <f t="shared" si="2"/>
        <v>4.5999999999999996</v>
      </c>
      <c r="G62" s="29">
        <f t="shared" si="3"/>
        <v>0</v>
      </c>
    </row>
    <row r="63" spans="1:7" ht="15" customHeight="1" x14ac:dyDescent="0.25">
      <c r="A63" s="69">
        <f t="shared" si="0"/>
        <v>4.6999999999999993E-3</v>
      </c>
      <c r="B63" s="70">
        <f t="shared" si="4"/>
        <v>4.6999999999999993</v>
      </c>
      <c r="C63" s="32">
        <v>0</v>
      </c>
      <c r="D63" s="70">
        <f t="shared" si="1"/>
        <v>4.6999999999999993</v>
      </c>
      <c r="E63" s="29"/>
      <c r="F63" s="70">
        <f t="shared" si="2"/>
        <v>4.6999999999999993</v>
      </c>
      <c r="G63" s="29">
        <f t="shared" si="3"/>
        <v>0</v>
      </c>
    </row>
    <row r="64" spans="1:7" ht="15" customHeight="1" x14ac:dyDescent="0.25">
      <c r="A64" s="69">
        <f t="shared" si="0"/>
        <v>4.7999999999999987E-3</v>
      </c>
      <c r="B64" s="70">
        <f t="shared" si="4"/>
        <v>4.7999999999999989</v>
      </c>
      <c r="C64" s="32">
        <v>0</v>
      </c>
      <c r="D64" s="70">
        <f t="shared" si="1"/>
        <v>4.7999999999999989</v>
      </c>
      <c r="E64" s="29"/>
      <c r="F64" s="70">
        <f t="shared" si="2"/>
        <v>4.7999999999999989</v>
      </c>
      <c r="G64" s="29">
        <f t="shared" si="3"/>
        <v>0</v>
      </c>
    </row>
    <row r="65" spans="1:7" ht="15" customHeight="1" x14ac:dyDescent="0.25">
      <c r="A65" s="69">
        <f t="shared" si="0"/>
        <v>4.899999999999999E-3</v>
      </c>
      <c r="B65" s="70">
        <f t="shared" si="4"/>
        <v>4.8999999999999986</v>
      </c>
      <c r="C65" s="32">
        <v>0</v>
      </c>
      <c r="D65" s="70">
        <f t="shared" si="1"/>
        <v>4.8999999999999986</v>
      </c>
      <c r="E65" s="29"/>
      <c r="F65" s="70">
        <f t="shared" si="2"/>
        <v>4.8999999999999986</v>
      </c>
      <c r="G65" s="29">
        <f t="shared" si="3"/>
        <v>0</v>
      </c>
    </row>
    <row r="66" spans="1:7" ht="15" customHeight="1" x14ac:dyDescent="0.25">
      <c r="A66" s="69">
        <f t="shared" si="0"/>
        <v>4.9999999999999984E-3</v>
      </c>
      <c r="B66" s="70">
        <f t="shared" si="4"/>
        <v>4.9999999999999982</v>
      </c>
      <c r="C66" s="32">
        <f t="shared" ref="C66:C85" si="5">($C$13/(A66))/(1000*1000)</f>
        <v>5.7707801635558553</v>
      </c>
      <c r="D66" s="70">
        <f t="shared" si="1"/>
        <v>4.9999999999999982</v>
      </c>
      <c r="E66" s="29">
        <f t="shared" ref="E66:E85" si="6">($E$13/A66)/(1000)</f>
        <v>12.732395447351632</v>
      </c>
      <c r="F66" s="70">
        <f t="shared" si="2"/>
        <v>4.9999999999999982</v>
      </c>
      <c r="G66" s="29">
        <f t="shared" si="3"/>
        <v>73.475855082125676</v>
      </c>
    </row>
    <row r="67" spans="1:7" ht="15" customHeight="1" x14ac:dyDescent="0.25">
      <c r="A67" s="69">
        <f t="shared" si="0"/>
        <v>5.0999999999999978E-3</v>
      </c>
      <c r="B67" s="70">
        <f t="shared" si="4"/>
        <v>5.0999999999999979</v>
      </c>
      <c r="C67" s="32">
        <f t="shared" si="5"/>
        <v>5.6576276113292705</v>
      </c>
      <c r="D67" s="70">
        <f t="shared" si="1"/>
        <v>5.0999999999999979</v>
      </c>
      <c r="E67" s="29">
        <f t="shared" si="6"/>
        <v>12.482740634658462</v>
      </c>
      <c r="F67" s="70">
        <f t="shared" si="2"/>
        <v>5.0999999999999979</v>
      </c>
      <c r="G67" s="29">
        <f t="shared" si="3"/>
        <v>70.622698079705572</v>
      </c>
    </row>
    <row r="68" spans="1:7" ht="15" customHeight="1" x14ac:dyDescent="0.25">
      <c r="A68" s="69">
        <f t="shared" si="0"/>
        <v>5.1999999999999972E-3</v>
      </c>
      <c r="B68" s="70">
        <f t="shared" si="4"/>
        <v>5.1999999999999975</v>
      </c>
      <c r="C68" s="32">
        <f t="shared" si="5"/>
        <v>5.5488270803421695</v>
      </c>
      <c r="D68" s="70">
        <f t="shared" si="1"/>
        <v>5.1999999999999975</v>
      </c>
      <c r="E68" s="29">
        <f t="shared" si="6"/>
        <v>12.2426879301458</v>
      </c>
      <c r="F68" s="70">
        <f t="shared" si="2"/>
        <v>5.1999999999999975</v>
      </c>
      <c r="G68" s="29">
        <f t="shared" si="3"/>
        <v>67.932558322971246</v>
      </c>
    </row>
    <row r="69" spans="1:7" ht="15" customHeight="1" x14ac:dyDescent="0.25">
      <c r="A69" s="69">
        <f t="shared" si="0"/>
        <v>5.2999999999999974E-3</v>
      </c>
      <c r="B69" s="70">
        <f t="shared" si="4"/>
        <v>5.2999999999999972</v>
      </c>
      <c r="C69" s="32">
        <f t="shared" si="5"/>
        <v>5.4441322297696759</v>
      </c>
      <c r="D69" s="70">
        <f t="shared" si="1"/>
        <v>5.2999999999999972</v>
      </c>
      <c r="E69" s="29">
        <f t="shared" si="6"/>
        <v>12.011693818256257</v>
      </c>
      <c r="F69" s="70">
        <f t="shared" si="2"/>
        <v>5.2999999999999972</v>
      </c>
      <c r="G69" s="29">
        <f t="shared" si="3"/>
        <v>65.393249450094061</v>
      </c>
    </row>
    <row r="70" spans="1:7" ht="15" customHeight="1" x14ac:dyDescent="0.25">
      <c r="A70" s="69">
        <f t="shared" si="0"/>
        <v>5.3999999999999968E-3</v>
      </c>
      <c r="B70" s="70">
        <f t="shared" si="4"/>
        <v>5.3999999999999968</v>
      </c>
      <c r="C70" s="32">
        <f t="shared" si="5"/>
        <v>5.3433149662554227</v>
      </c>
      <c r="D70" s="70">
        <f t="shared" si="1"/>
        <v>5.3999999999999968</v>
      </c>
      <c r="E70" s="29">
        <f t="shared" si="6"/>
        <v>11.789255043844104</v>
      </c>
      <c r="F70" s="70">
        <f t="shared" si="2"/>
        <v>5.3999999999999968</v>
      </c>
      <c r="G70" s="29">
        <f t="shared" si="3"/>
        <v>62.993702916774431</v>
      </c>
    </row>
    <row r="71" spans="1:7" ht="15" customHeight="1" x14ac:dyDescent="0.25">
      <c r="A71" s="69">
        <f t="shared" si="0"/>
        <v>5.4999999999999962E-3</v>
      </c>
      <c r="B71" s="70">
        <f t="shared" si="4"/>
        <v>5.4999999999999964</v>
      </c>
      <c r="C71" s="32">
        <f t="shared" si="5"/>
        <v>5.2461637850507792</v>
      </c>
      <c r="D71" s="70">
        <f t="shared" si="1"/>
        <v>5.4999999999999964</v>
      </c>
      <c r="E71" s="29">
        <f t="shared" si="6"/>
        <v>11.574904952137851</v>
      </c>
      <c r="F71" s="70">
        <f t="shared" si="2"/>
        <v>5.4999999999999964</v>
      </c>
      <c r="G71" s="29">
        <f t="shared" si="3"/>
        <v>60.723847175310517</v>
      </c>
    </row>
    <row r="72" spans="1:7" ht="15" customHeight="1" x14ac:dyDescent="0.25">
      <c r="A72" s="69">
        <f t="shared" si="0"/>
        <v>5.5999999999999965E-3</v>
      </c>
      <c r="B72" s="70">
        <f t="shared" si="4"/>
        <v>5.5999999999999961</v>
      </c>
      <c r="C72" s="32">
        <f t="shared" si="5"/>
        <v>5.1524822888891588</v>
      </c>
      <c r="D72" s="70">
        <f t="shared" si="1"/>
        <v>5.5999999999999961</v>
      </c>
      <c r="E72" s="29">
        <f t="shared" si="6"/>
        <v>11.368210220849674</v>
      </c>
      <c r="F72" s="70">
        <f t="shared" si="2"/>
        <v>5.5999999999999961</v>
      </c>
      <c r="G72" s="29">
        <f t="shared" si="3"/>
        <v>58.574501819296657</v>
      </c>
    </row>
    <row r="73" spans="1:7" ht="15" customHeight="1" x14ac:dyDescent="0.25">
      <c r="A73" s="69">
        <f t="shared" si="0"/>
        <v>5.6999999999999959E-3</v>
      </c>
      <c r="B73" s="70">
        <f t="shared" si="4"/>
        <v>5.6999999999999957</v>
      </c>
      <c r="C73" s="32">
        <f t="shared" si="5"/>
        <v>5.0620878627682959</v>
      </c>
      <c r="D73" s="70">
        <f t="shared" si="1"/>
        <v>5.6999999999999957</v>
      </c>
      <c r="E73" s="29">
        <f t="shared" si="6"/>
        <v>11.168767936273365</v>
      </c>
      <c r="F73" s="70">
        <f t="shared" si="2"/>
        <v>5.6999999999999957</v>
      </c>
      <c r="G73" s="29">
        <f t="shared" si="3"/>
        <v>56.537284612285113</v>
      </c>
    </row>
    <row r="74" spans="1:7" ht="15" customHeight="1" x14ac:dyDescent="0.25">
      <c r="A74" s="69">
        <f t="shared" si="0"/>
        <v>5.7999999999999953E-3</v>
      </c>
      <c r="B74" s="70">
        <f t="shared" si="4"/>
        <v>5.7999999999999954</v>
      </c>
      <c r="C74" s="32">
        <f t="shared" si="5"/>
        <v>4.9748104858240163</v>
      </c>
      <c r="D74" s="70">
        <f t="shared" si="1"/>
        <v>5.7999999999999954</v>
      </c>
      <c r="E74" s="29">
        <f t="shared" si="6"/>
        <v>10.97620297185486</v>
      </c>
      <c r="F74" s="70">
        <f t="shared" si="2"/>
        <v>5.7999999999999954</v>
      </c>
      <c r="G74" s="29">
        <f t="shared" si="3"/>
        <v>54.60452963891629</v>
      </c>
    </row>
    <row r="75" spans="1:7" ht="15" customHeight="1" x14ac:dyDescent="0.25">
      <c r="A75" s="69">
        <f t="shared" si="0"/>
        <v>5.8999999999999947E-3</v>
      </c>
      <c r="B75" s="70">
        <f t="shared" si="4"/>
        <v>5.899999999999995</v>
      </c>
      <c r="C75" s="32">
        <f t="shared" si="5"/>
        <v>4.8904916640303888</v>
      </c>
      <c r="D75" s="70">
        <f t="shared" si="1"/>
        <v>5.899999999999995</v>
      </c>
      <c r="E75" s="29">
        <f t="shared" si="6"/>
        <v>10.790165633348847</v>
      </c>
      <c r="F75" s="70">
        <f t="shared" si="2"/>
        <v>5.899999999999995</v>
      </c>
      <c r="G75" s="29">
        <f t="shared" si="3"/>
        <v>52.769215083399715</v>
      </c>
    </row>
    <row r="76" spans="1:7" ht="15" customHeight="1" x14ac:dyDescent="0.25">
      <c r="A76" s="69">
        <f t="shared" si="0"/>
        <v>5.9999999999999949E-3</v>
      </c>
      <c r="B76" s="70">
        <f t="shared" si="4"/>
        <v>5.9999999999999947</v>
      </c>
      <c r="C76" s="32">
        <f t="shared" si="5"/>
        <v>4.8089834696298821</v>
      </c>
      <c r="D76" s="70">
        <f t="shared" si="1"/>
        <v>5.9999999999999947</v>
      </c>
      <c r="E76" s="29">
        <f t="shared" si="6"/>
        <v>10.610329539459697</v>
      </c>
      <c r="F76" s="70">
        <f t="shared" si="2"/>
        <v>5.9999999999999947</v>
      </c>
      <c r="G76" s="29">
        <f t="shared" si="3"/>
        <v>51.02489936258732</v>
      </c>
    </row>
    <row r="77" spans="1:7" ht="15" customHeight="1" x14ac:dyDescent="0.25">
      <c r="A77" s="69">
        <f t="shared" si="0"/>
        <v>6.0999999999999943E-3</v>
      </c>
      <c r="B77" s="70">
        <f t="shared" si="4"/>
        <v>6.0999999999999943</v>
      </c>
      <c r="C77" s="32">
        <f t="shared" si="5"/>
        <v>4.730147675045786</v>
      </c>
      <c r="D77" s="70">
        <f t="shared" si="1"/>
        <v>6.0999999999999943</v>
      </c>
      <c r="E77" s="29">
        <f t="shared" si="6"/>
        <v>10.436389710943965</v>
      </c>
      <c r="F77" s="70">
        <f t="shared" si="2"/>
        <v>6.0999999999999943</v>
      </c>
      <c r="G77" s="29">
        <f t="shared" si="3"/>
        <v>49.365664527093358</v>
      </c>
    </row>
    <row r="78" spans="1:7" ht="15" customHeight="1" x14ac:dyDescent="0.25">
      <c r="A78" s="69">
        <f t="shared" si="0"/>
        <v>6.1999999999999937E-3</v>
      </c>
      <c r="B78" s="70">
        <f t="shared" si="4"/>
        <v>6.199999999999994</v>
      </c>
      <c r="C78" s="32">
        <f t="shared" si="5"/>
        <v>4.6538549706095642</v>
      </c>
      <c r="D78" s="70">
        <f t="shared" si="1"/>
        <v>6.199999999999994</v>
      </c>
      <c r="E78" s="29">
        <f t="shared" si="6"/>
        <v>10.26806084463842</v>
      </c>
      <c r="F78" s="70">
        <f t="shared" si="2"/>
        <v>6.199999999999994</v>
      </c>
      <c r="G78" s="29">
        <f t="shared" si="3"/>
        <v>47.786066000341954</v>
      </c>
    </row>
    <row r="79" spans="1:7" ht="15" customHeight="1" x14ac:dyDescent="0.25">
      <c r="A79" s="69">
        <f t="shared" si="0"/>
        <v>6.299999999999994E-3</v>
      </c>
      <c r="B79" s="70">
        <f t="shared" si="4"/>
        <v>6.2999999999999936</v>
      </c>
      <c r="C79" s="32">
        <f t="shared" si="5"/>
        <v>4.5799842567903646</v>
      </c>
      <c r="D79" s="70">
        <f t="shared" si="1"/>
        <v>6.2999999999999936</v>
      </c>
      <c r="E79" s="29">
        <f t="shared" si="6"/>
        <v>10.10507575186638</v>
      </c>
      <c r="F79" s="70">
        <f t="shared" si="2"/>
        <v>6.2999999999999936</v>
      </c>
      <c r="G79" s="29">
        <f t="shared" si="3"/>
        <v>46.281087857222076</v>
      </c>
    </row>
    <row r="80" spans="1:7" ht="15" customHeight="1" x14ac:dyDescent="0.25">
      <c r="A80" s="69">
        <f t="shared" si="0"/>
        <v>6.3999999999999934E-3</v>
      </c>
      <c r="B80" s="70">
        <f t="shared" si="4"/>
        <v>6.3999999999999932</v>
      </c>
      <c r="C80" s="32">
        <f t="shared" si="5"/>
        <v>4.5084220027780155</v>
      </c>
      <c r="D80" s="70">
        <f t="shared" si="1"/>
        <v>6.3999999999999932</v>
      </c>
      <c r="E80" s="29">
        <f t="shared" si="6"/>
        <v>9.9471839432434681</v>
      </c>
      <c r="F80" s="70">
        <f t="shared" si="2"/>
        <v>6.3999999999999932</v>
      </c>
      <c r="G80" s="29">
        <f t="shared" ref="G80:G143" si="7">C80*E80</f>
        <v>44.846102955399033</v>
      </c>
    </row>
    <row r="81" spans="1:7" ht="15" customHeight="1" x14ac:dyDescent="0.25">
      <c r="A81" s="69">
        <f t="shared" ref="A81:A91" si="8">B81/1000</f>
        <v>6.4999999999999928E-3</v>
      </c>
      <c r="B81" s="70">
        <f t="shared" si="4"/>
        <v>6.4999999999999929</v>
      </c>
      <c r="C81" s="32">
        <f t="shared" si="5"/>
        <v>4.4390616642737388</v>
      </c>
      <c r="D81" s="70">
        <f t="shared" ref="D81:D91" si="9">B81</f>
        <v>6.4999999999999929</v>
      </c>
      <c r="E81" s="29">
        <f t="shared" si="6"/>
        <v>9.7941503441166464</v>
      </c>
      <c r="F81" s="70">
        <f t="shared" ref="F81:F144" si="10">B81</f>
        <v>6.4999999999999929</v>
      </c>
      <c r="G81" s="29">
        <f t="shared" si="7"/>
        <v>43.476837326701656</v>
      </c>
    </row>
    <row r="82" spans="1:7" ht="15" customHeight="1" x14ac:dyDescent="0.25">
      <c r="A82" s="69">
        <f t="shared" si="8"/>
        <v>6.5999999999999922E-3</v>
      </c>
      <c r="B82" s="70">
        <f t="shared" ref="B82:B91" si="11">B81+0.1</f>
        <v>6.5999999999999925</v>
      </c>
      <c r="C82" s="32">
        <f t="shared" si="5"/>
        <v>4.371803154208985</v>
      </c>
      <c r="D82" s="70">
        <f t="shared" si="9"/>
        <v>6.5999999999999925</v>
      </c>
      <c r="E82" s="29">
        <f t="shared" si="6"/>
        <v>9.6457541267815472</v>
      </c>
      <c r="F82" s="70">
        <f t="shared" si="10"/>
        <v>6.5999999999999925</v>
      </c>
      <c r="G82" s="29">
        <f t="shared" si="7"/>
        <v>42.169338316187904</v>
      </c>
    </row>
    <row r="83" spans="1:7" ht="15" customHeight="1" x14ac:dyDescent="0.25">
      <c r="A83" s="69">
        <f t="shared" si="8"/>
        <v>6.6999999999999924E-3</v>
      </c>
      <c r="B83" s="70">
        <f t="shared" si="11"/>
        <v>6.6999999999999922</v>
      </c>
      <c r="C83" s="32">
        <f t="shared" si="5"/>
        <v>4.3065523608625824</v>
      </c>
      <c r="D83" s="70">
        <f t="shared" si="9"/>
        <v>6.6999999999999922</v>
      </c>
      <c r="E83" s="29">
        <f t="shared" si="6"/>
        <v>9.5017876472773448</v>
      </c>
      <c r="F83" s="70">
        <f t="shared" si="10"/>
        <v>6.6999999999999922</v>
      </c>
      <c r="G83" s="29">
        <f t="shared" si="7"/>
        <v>40.91994602479717</v>
      </c>
    </row>
    <row r="84" spans="1:7" ht="15" customHeight="1" x14ac:dyDescent="0.25">
      <c r="A84" s="69">
        <f t="shared" si="8"/>
        <v>6.7999999999999918E-3</v>
      </c>
      <c r="B84" s="70">
        <f t="shared" si="11"/>
        <v>6.7999999999999918</v>
      </c>
      <c r="C84" s="32">
        <f t="shared" si="5"/>
        <v>4.2432207084969562</v>
      </c>
      <c r="D84" s="70">
        <f t="shared" si="9"/>
        <v>6.7999999999999918</v>
      </c>
      <c r="E84" s="29">
        <f t="shared" si="6"/>
        <v>9.3620554759938557</v>
      </c>
      <c r="F84" s="70">
        <f t="shared" si="10"/>
        <v>6.7999999999999918</v>
      </c>
      <c r="G84" s="29">
        <f t="shared" si="7"/>
        <v>39.725267669834459</v>
      </c>
    </row>
    <row r="85" spans="1:7" ht="15" customHeight="1" x14ac:dyDescent="0.25">
      <c r="A85" s="69">
        <f t="shared" si="8"/>
        <v>6.8999999999999912E-3</v>
      </c>
      <c r="B85" s="70">
        <f t="shared" si="11"/>
        <v>6.8999999999999915</v>
      </c>
      <c r="C85" s="32">
        <f t="shared" si="5"/>
        <v>4.1817247561998991</v>
      </c>
      <c r="D85" s="70">
        <f t="shared" si="9"/>
        <v>6.8999999999999915</v>
      </c>
      <c r="E85" s="29">
        <f t="shared" si="6"/>
        <v>9.2263735125736552</v>
      </c>
      <c r="F85" s="70">
        <f t="shared" si="10"/>
        <v>6.8999999999999915</v>
      </c>
      <c r="G85" s="29">
        <f t="shared" si="7"/>
        <v>38.582154527476277</v>
      </c>
    </row>
    <row r="86" spans="1:7" ht="15" customHeight="1" x14ac:dyDescent="0.25">
      <c r="A86" s="69">
        <f t="shared" si="8"/>
        <v>6.9999999999999915E-3</v>
      </c>
      <c r="B86" s="70">
        <f t="shared" si="11"/>
        <v>6.9999999999999911</v>
      </c>
      <c r="C86" s="32">
        <f t="shared" ref="C86:C116" si="12">($C$13/(A86))/(1000*1000)</f>
        <v>4.1219858311113295</v>
      </c>
      <c r="D86" s="70">
        <f t="shared" si="9"/>
        <v>6.9999999999999911</v>
      </c>
      <c r="E86" s="29">
        <f t="shared" ref="E86:E116" si="13">($E$13/A86)/(1000)</f>
        <v>9.0945681766797435</v>
      </c>
      <c r="F86" s="70">
        <f t="shared" si="10"/>
        <v>6.9999999999999911</v>
      </c>
      <c r="G86" s="29">
        <f t="shared" si="7"/>
        <v>37.487681164349901</v>
      </c>
    </row>
    <row r="87" spans="1:7" ht="15" customHeight="1" x14ac:dyDescent="0.25">
      <c r="A87" s="69">
        <f t="shared" si="8"/>
        <v>7.0999999999999909E-3</v>
      </c>
      <c r="B87" s="70">
        <f t="shared" si="11"/>
        <v>7.0999999999999908</v>
      </c>
      <c r="C87" s="32">
        <f t="shared" si="12"/>
        <v>4.0639296926449724</v>
      </c>
      <c r="D87" s="70">
        <f t="shared" si="9"/>
        <v>7.0999999999999908</v>
      </c>
      <c r="E87" s="29">
        <f t="shared" si="13"/>
        <v>8.9664756671490444</v>
      </c>
      <c r="F87" s="70">
        <f t="shared" si="10"/>
        <v>7.0999999999999908</v>
      </c>
      <c r="G87" s="29">
        <f t="shared" si="7"/>
        <v>36.439126702105639</v>
      </c>
    </row>
    <row r="88" spans="1:7" ht="15" customHeight="1" x14ac:dyDescent="0.25">
      <c r="A88" s="69">
        <f t="shared" si="8"/>
        <v>7.1999999999999903E-3</v>
      </c>
      <c r="B88" s="70">
        <f t="shared" si="11"/>
        <v>7.1999999999999904</v>
      </c>
      <c r="C88" s="32">
        <f t="shared" si="12"/>
        <v>4.0074862246915703</v>
      </c>
      <c r="D88" s="70">
        <f t="shared" si="9"/>
        <v>7.1999999999999904</v>
      </c>
      <c r="E88" s="29">
        <f t="shared" si="13"/>
        <v>8.8419412828830861</v>
      </c>
      <c r="F88" s="70">
        <f t="shared" si="10"/>
        <v>7.1999999999999904</v>
      </c>
      <c r="G88" s="29">
        <f t="shared" si="7"/>
        <v>35.433957890685676</v>
      </c>
    </row>
    <row r="89" spans="1:7" ht="15" customHeight="1" x14ac:dyDescent="0.25">
      <c r="A89" s="69">
        <f t="shared" si="8"/>
        <v>7.2999999999999897E-3</v>
      </c>
      <c r="B89" s="70">
        <f t="shared" si="11"/>
        <v>7.2999999999999901</v>
      </c>
      <c r="C89" s="32">
        <f t="shared" si="12"/>
        <v>3.9525891531204529</v>
      </c>
      <c r="D89" s="70">
        <f t="shared" si="9"/>
        <v>7.2999999999999901</v>
      </c>
      <c r="E89" s="29">
        <f t="shared" si="13"/>
        <v>8.7208187995559214</v>
      </c>
      <c r="F89" s="70">
        <f t="shared" si="10"/>
        <v>7.2999999999999901</v>
      </c>
      <c r="G89" s="29">
        <f t="shared" si="7"/>
        <v>34.469813793453667</v>
      </c>
    </row>
    <row r="90" spans="1:7" ht="15" customHeight="1" x14ac:dyDescent="0.25">
      <c r="A90" s="69">
        <f t="shared" si="8"/>
        <v>7.3999999999999899E-3</v>
      </c>
      <c r="B90" s="70">
        <f t="shared" si="11"/>
        <v>7.3999999999999897</v>
      </c>
      <c r="C90" s="32">
        <f t="shared" si="12"/>
        <v>3.8991757861863929</v>
      </c>
      <c r="D90" s="70">
        <f t="shared" si="9"/>
        <v>7.3999999999999897</v>
      </c>
      <c r="E90" s="29">
        <f t="shared" si="13"/>
        <v>8.6029698968592179</v>
      </c>
      <c r="F90" s="70">
        <f t="shared" si="10"/>
        <v>7.3999999999999897</v>
      </c>
      <c r="G90" s="29">
        <f t="shared" si="7"/>
        <v>33.544491911123913</v>
      </c>
    </row>
    <row r="91" spans="1:7" ht="15" customHeight="1" x14ac:dyDescent="0.25">
      <c r="A91" s="69">
        <f t="shared" si="8"/>
        <v>7.4999999999999893E-3</v>
      </c>
      <c r="B91" s="70">
        <f t="shared" si="11"/>
        <v>7.4999999999999893</v>
      </c>
      <c r="C91" s="32">
        <f t="shared" si="12"/>
        <v>3.847186775703908</v>
      </c>
      <c r="D91" s="70">
        <f t="shared" si="9"/>
        <v>7.4999999999999893</v>
      </c>
      <c r="E91" s="29">
        <f t="shared" si="13"/>
        <v>8.4882636315677633</v>
      </c>
      <c r="F91" s="70">
        <f t="shared" si="10"/>
        <v>7.4999999999999893</v>
      </c>
      <c r="G91" s="29">
        <f t="shared" si="7"/>
        <v>32.655935592055926</v>
      </c>
    </row>
    <row r="92" spans="1:7" ht="15" customHeight="1" x14ac:dyDescent="0.25">
      <c r="A92" s="69">
        <f t="shared" ref="A92:A155" si="14">B92/1000</f>
        <v>7.5999999999999887E-3</v>
      </c>
      <c r="B92" s="70">
        <f t="shared" ref="B92:B155" si="15">B91+0.1</f>
        <v>7.599999999999989</v>
      </c>
      <c r="C92" s="32">
        <f t="shared" si="12"/>
        <v>3.796565897076225</v>
      </c>
      <c r="D92" s="70">
        <f t="shared" ref="D92:D155" si="16">B92</f>
        <v>7.599999999999989</v>
      </c>
      <c r="E92" s="29">
        <f t="shared" si="13"/>
        <v>8.3765759522050303</v>
      </c>
      <c r="F92" s="70">
        <f t="shared" si="10"/>
        <v>7.599999999999989</v>
      </c>
      <c r="G92" s="29">
        <f t="shared" si="7"/>
        <v>31.802222594410424</v>
      </c>
    </row>
    <row r="93" spans="1:7" ht="15" customHeight="1" x14ac:dyDescent="0.25">
      <c r="A93" s="69">
        <f t="shared" si="14"/>
        <v>7.699999999999989E-3</v>
      </c>
      <c r="B93" s="70">
        <f t="shared" si="15"/>
        <v>7.6999999999999886</v>
      </c>
      <c r="C93" s="32">
        <f t="shared" si="12"/>
        <v>3.7472598464648454</v>
      </c>
      <c r="D93" s="70">
        <f t="shared" si="16"/>
        <v>7.6999999999999886</v>
      </c>
      <c r="E93" s="29">
        <f t="shared" si="13"/>
        <v>8.2677892515270415</v>
      </c>
      <c r="F93" s="70">
        <f t="shared" si="10"/>
        <v>7.6999999999999886</v>
      </c>
      <c r="G93" s="29">
        <f t="shared" si="7"/>
        <v>30.981554681280922</v>
      </c>
    </row>
    <row r="94" spans="1:7" ht="15" customHeight="1" x14ac:dyDescent="0.25">
      <c r="A94" s="69">
        <f t="shared" si="14"/>
        <v>7.7999999999999884E-3</v>
      </c>
      <c r="B94" s="70">
        <f t="shared" si="15"/>
        <v>7.7999999999999883</v>
      </c>
      <c r="C94" s="32">
        <f t="shared" si="12"/>
        <v>3.6992180535614501</v>
      </c>
      <c r="D94" s="70">
        <f t="shared" si="16"/>
        <v>7.7999999999999883</v>
      </c>
      <c r="E94" s="29">
        <f t="shared" si="13"/>
        <v>8.1617919534305425</v>
      </c>
      <c r="F94" s="70">
        <f t="shared" si="10"/>
        <v>7.7999999999999883</v>
      </c>
      <c r="G94" s="29">
        <f t="shared" si="7"/>
        <v>30.192248143542837</v>
      </c>
    </row>
    <row r="95" spans="1:7" ht="15" customHeight="1" x14ac:dyDescent="0.25">
      <c r="A95" s="69">
        <f t="shared" si="14"/>
        <v>7.8999999999999886E-3</v>
      </c>
      <c r="B95" s="70">
        <f t="shared" si="15"/>
        <v>7.8999999999999879</v>
      </c>
      <c r="C95" s="32">
        <f t="shared" si="12"/>
        <v>3.6523925085796591</v>
      </c>
      <c r="D95" s="70">
        <f t="shared" si="16"/>
        <v>7.8999999999999879</v>
      </c>
      <c r="E95" s="29">
        <f t="shared" si="13"/>
        <v>8.0584781312352174</v>
      </c>
      <c r="F95" s="70">
        <f t="shared" si="10"/>
        <v>7.8999999999999879</v>
      </c>
      <c r="G95" s="29">
        <f t="shared" si="7"/>
        <v>29.432725157076518</v>
      </c>
    </row>
    <row r="96" spans="1:7" ht="15" customHeight="1" x14ac:dyDescent="0.25">
      <c r="A96" s="69">
        <f t="shared" si="14"/>
        <v>7.999999999999988E-3</v>
      </c>
      <c r="B96" s="70">
        <f t="shared" si="15"/>
        <v>7.9999999999999876</v>
      </c>
      <c r="C96" s="32">
        <f t="shared" si="12"/>
        <v>3.6067376022224136</v>
      </c>
      <c r="D96" s="70">
        <f t="shared" si="16"/>
        <v>7.9999999999999876</v>
      </c>
      <c r="E96" s="29">
        <f t="shared" si="13"/>
        <v>7.9577471545947782</v>
      </c>
      <c r="F96" s="70">
        <f t="shared" si="10"/>
        <v>7.9999999999999876</v>
      </c>
      <c r="G96" s="29">
        <f t="shared" si="7"/>
        <v>28.701505891455405</v>
      </c>
    </row>
    <row r="97" spans="1:7" ht="15" customHeight="1" x14ac:dyDescent="0.25">
      <c r="A97" s="69">
        <f t="shared" si="14"/>
        <v>8.0999999999999874E-3</v>
      </c>
      <c r="B97" s="70">
        <f t="shared" si="15"/>
        <v>8.0999999999999872</v>
      </c>
      <c r="C97" s="32">
        <f t="shared" si="12"/>
        <v>3.5622099775036187</v>
      </c>
      <c r="D97" s="70">
        <f t="shared" si="16"/>
        <v>8.0999999999999872</v>
      </c>
      <c r="E97" s="29">
        <f t="shared" si="13"/>
        <v>7.8595033625627444</v>
      </c>
      <c r="F97" s="70">
        <f t="shared" si="10"/>
        <v>8.0999999999999872</v>
      </c>
      <c r="G97" s="29">
        <f t="shared" si="7"/>
        <v>27.997201296344247</v>
      </c>
    </row>
    <row r="98" spans="1:7" ht="15" customHeight="1" x14ac:dyDescent="0.25">
      <c r="A98" s="69">
        <f t="shared" si="14"/>
        <v>8.1999999999999868E-3</v>
      </c>
      <c r="B98" s="70">
        <f t="shared" si="15"/>
        <v>8.1999999999999869</v>
      </c>
      <c r="C98" s="32">
        <f t="shared" si="12"/>
        <v>3.5187683924121118</v>
      </c>
      <c r="D98" s="70">
        <f t="shared" si="16"/>
        <v>8.1999999999999869</v>
      </c>
      <c r="E98" s="29">
        <f t="shared" si="13"/>
        <v>7.7636557605802725</v>
      </c>
      <c r="F98" s="70">
        <f t="shared" si="10"/>
        <v>8.1999999999999869</v>
      </c>
      <c r="G98" s="29">
        <f t="shared" si="7"/>
        <v>27.318506499898078</v>
      </c>
    </row>
    <row r="99" spans="1:7" ht="15" customHeight="1" x14ac:dyDescent="0.25">
      <c r="A99" s="69">
        <f t="shared" si="14"/>
        <v>8.2999999999999862E-3</v>
      </c>
      <c r="B99" s="70">
        <f t="shared" si="15"/>
        <v>8.2999999999999865</v>
      </c>
      <c r="C99" s="32">
        <f t="shared" si="12"/>
        <v>3.4763735925035317</v>
      </c>
      <c r="D99" s="70">
        <f t="shared" si="16"/>
        <v>8.2999999999999865</v>
      </c>
      <c r="E99" s="29">
        <f t="shared" si="13"/>
        <v>7.6701177393684628</v>
      </c>
      <c r="F99" s="70">
        <f t="shared" si="10"/>
        <v>8.2999999999999865</v>
      </c>
      <c r="G99" s="29">
        <f t="shared" si="7"/>
        <v>26.664194760533409</v>
      </c>
    </row>
    <row r="100" spans="1:7" ht="15" customHeight="1" x14ac:dyDescent="0.25">
      <c r="A100" s="69">
        <f t="shared" si="14"/>
        <v>8.3999999999999856E-3</v>
      </c>
      <c r="B100" s="70">
        <f t="shared" si="15"/>
        <v>8.3999999999999861</v>
      </c>
      <c r="C100" s="32">
        <f t="shared" si="12"/>
        <v>3.4349881925927761</v>
      </c>
      <c r="D100" s="70">
        <f t="shared" si="16"/>
        <v>8.3999999999999861</v>
      </c>
      <c r="E100" s="29">
        <f t="shared" si="13"/>
        <v>7.5788068138997904</v>
      </c>
      <c r="F100" s="70">
        <f t="shared" si="10"/>
        <v>8.3999999999999861</v>
      </c>
      <c r="G100" s="29">
        <f t="shared" si="7"/>
        <v>26.033111919687457</v>
      </c>
    </row>
    <row r="101" spans="1:7" ht="15" customHeight="1" x14ac:dyDescent="0.25">
      <c r="A101" s="69">
        <f t="shared" si="14"/>
        <v>8.499999999999985E-3</v>
      </c>
      <c r="B101" s="70">
        <f t="shared" si="15"/>
        <v>8.4999999999999858</v>
      </c>
      <c r="C101" s="32">
        <f t="shared" si="12"/>
        <v>3.3945765667975669</v>
      </c>
      <c r="D101" s="70">
        <f t="shared" si="16"/>
        <v>8.4999999999999858</v>
      </c>
      <c r="E101" s="29">
        <f t="shared" si="13"/>
        <v>7.4896443807950881</v>
      </c>
      <c r="F101" s="70">
        <f t="shared" si="10"/>
        <v>8.4999999999999858</v>
      </c>
      <c r="G101" s="29">
        <f t="shared" si="7"/>
        <v>25.424171308694078</v>
      </c>
    </row>
    <row r="102" spans="1:7" ht="15" customHeight="1" x14ac:dyDescent="0.25">
      <c r="A102" s="69">
        <f t="shared" si="14"/>
        <v>8.5999999999999861E-3</v>
      </c>
      <c r="B102" s="70">
        <f t="shared" si="15"/>
        <v>8.5999999999999854</v>
      </c>
      <c r="C102" s="32">
        <f t="shared" si="12"/>
        <v>3.3551047462534087</v>
      </c>
      <c r="D102" s="70">
        <f t="shared" si="16"/>
        <v>8.5999999999999854</v>
      </c>
      <c r="E102" s="29">
        <f t="shared" si="13"/>
        <v>7.4025554926463064</v>
      </c>
      <c r="F102" s="70">
        <f t="shared" si="10"/>
        <v>8.5999999999999854</v>
      </c>
      <c r="G102" s="29">
        <f t="shared" si="7"/>
        <v>24.836349067781864</v>
      </c>
    </row>
    <row r="103" spans="1:7" ht="15" customHeight="1" x14ac:dyDescent="0.25">
      <c r="A103" s="69">
        <f t="shared" si="14"/>
        <v>8.6999999999999855E-3</v>
      </c>
      <c r="B103" s="70">
        <f t="shared" si="15"/>
        <v>8.6999999999999851</v>
      </c>
      <c r="C103" s="32">
        <f t="shared" si="12"/>
        <v>3.3165403238826801</v>
      </c>
      <c r="D103" s="70">
        <f t="shared" si="16"/>
        <v>8.6999999999999851</v>
      </c>
      <c r="E103" s="29">
        <f t="shared" si="13"/>
        <v>7.3174686479032465</v>
      </c>
      <c r="F103" s="70">
        <f t="shared" si="10"/>
        <v>8.6999999999999851</v>
      </c>
      <c r="G103" s="29">
        <f t="shared" si="7"/>
        <v>24.268679839518391</v>
      </c>
    </row>
    <row r="104" spans="1:7" ht="15" customHeight="1" x14ac:dyDescent="0.25">
      <c r="A104" s="69">
        <f t="shared" si="14"/>
        <v>8.7999999999999849E-3</v>
      </c>
      <c r="B104" s="70">
        <f t="shared" si="15"/>
        <v>8.7999999999999847</v>
      </c>
      <c r="C104" s="32">
        <f t="shared" si="12"/>
        <v>3.2788523656567405</v>
      </c>
      <c r="D104" s="70">
        <f t="shared" si="16"/>
        <v>8.7999999999999847</v>
      </c>
      <c r="E104" s="29">
        <f t="shared" si="13"/>
        <v>7.234315595086164</v>
      </c>
      <c r="F104" s="70">
        <f t="shared" si="10"/>
        <v>8.7999999999999847</v>
      </c>
      <c r="G104" s="29">
        <f t="shared" si="7"/>
        <v>23.720252802855718</v>
      </c>
    </row>
    <row r="105" spans="1:7" ht="15" customHeight="1" x14ac:dyDescent="0.25">
      <c r="A105" s="69">
        <f t="shared" si="14"/>
        <v>8.8999999999999843E-3</v>
      </c>
      <c r="B105" s="70">
        <f t="shared" si="15"/>
        <v>8.8999999999999844</v>
      </c>
      <c r="C105" s="32">
        <f t="shared" si="12"/>
        <v>3.2420113278403728</v>
      </c>
      <c r="D105" s="70">
        <f t="shared" si="16"/>
        <v>8.8999999999999844</v>
      </c>
      <c r="E105" s="29">
        <f t="shared" si="13"/>
        <v>7.1530311501975561</v>
      </c>
      <c r="F105" s="70">
        <f t="shared" si="10"/>
        <v>8.8999999999999844</v>
      </c>
      <c r="G105" s="29">
        <f t="shared" si="7"/>
        <v>23.190208017335529</v>
      </c>
    </row>
    <row r="106" spans="1:7" ht="15" customHeight="1" x14ac:dyDescent="0.25">
      <c r="A106" s="69">
        <f t="shared" si="14"/>
        <v>8.9999999999999837E-3</v>
      </c>
      <c r="B106" s="70">
        <f t="shared" si="15"/>
        <v>8.999999999999984</v>
      </c>
      <c r="C106" s="32">
        <f t="shared" si="12"/>
        <v>3.2059889797532577</v>
      </c>
      <c r="D106" s="70">
        <f t="shared" si="16"/>
        <v>8.999999999999984</v>
      </c>
      <c r="E106" s="29">
        <f t="shared" si="13"/>
        <v>7.0735530263064721</v>
      </c>
      <c r="F106" s="70">
        <f t="shared" si="10"/>
        <v>8.999999999999984</v>
      </c>
      <c r="G106" s="29">
        <f t="shared" si="7"/>
        <v>22.677733050038857</v>
      </c>
    </row>
    <row r="107" spans="1:7" ht="15" customHeight="1" x14ac:dyDescent="0.25">
      <c r="A107" s="69">
        <f t="shared" si="14"/>
        <v>9.0999999999999831E-3</v>
      </c>
      <c r="B107" s="70">
        <f t="shared" si="15"/>
        <v>9.0999999999999837</v>
      </c>
      <c r="C107" s="32">
        <f t="shared" si="12"/>
        <v>3.1707583316241013</v>
      </c>
      <c r="D107" s="70">
        <f t="shared" si="16"/>
        <v>9.0999999999999837</v>
      </c>
      <c r="E107" s="29">
        <f t="shared" si="13"/>
        <v>6.9958216743690382</v>
      </c>
      <c r="F107" s="70">
        <f t="shared" si="10"/>
        <v>9.0999999999999837</v>
      </c>
      <c r="G107" s="29">
        <f t="shared" si="7"/>
        <v>22.182059860562099</v>
      </c>
    </row>
    <row r="108" spans="1:7" ht="15" customHeight="1" x14ac:dyDescent="0.25">
      <c r="A108" s="69">
        <f t="shared" si="14"/>
        <v>9.1999999999999825E-3</v>
      </c>
      <c r="B108" s="70">
        <f t="shared" si="15"/>
        <v>9.1999999999999833</v>
      </c>
      <c r="C108" s="32">
        <f t="shared" si="12"/>
        <v>3.1362935671499264</v>
      </c>
      <c r="D108" s="70">
        <f t="shared" si="16"/>
        <v>9.1999999999999833</v>
      </c>
      <c r="E108" s="29">
        <f t="shared" si="13"/>
        <v>6.919780134430245</v>
      </c>
      <c r="F108" s="70">
        <f t="shared" si="10"/>
        <v>9.1999999999999833</v>
      </c>
      <c r="G108" s="29">
        <f t="shared" si="7"/>
        <v>21.702461921705432</v>
      </c>
    </row>
    <row r="109" spans="1:7" ht="15" customHeight="1" x14ac:dyDescent="0.25">
      <c r="A109" s="69">
        <f t="shared" si="14"/>
        <v>9.2999999999999836E-3</v>
      </c>
      <c r="B109" s="70">
        <f t="shared" si="15"/>
        <v>9.2999999999999829</v>
      </c>
      <c r="C109" s="32">
        <f t="shared" si="12"/>
        <v>3.1025699804063782</v>
      </c>
      <c r="D109" s="70">
        <f t="shared" si="16"/>
        <v>9.2999999999999829</v>
      </c>
      <c r="E109" s="29">
        <f t="shared" si="13"/>
        <v>6.8453738964256186</v>
      </c>
      <c r="F109" s="70">
        <f t="shared" si="10"/>
        <v>9.2999999999999829</v>
      </c>
      <c r="G109" s="29">
        <f t="shared" si="7"/>
        <v>21.238251555707564</v>
      </c>
    </row>
    <row r="110" spans="1:7" ht="15" customHeight="1" x14ac:dyDescent="0.25">
      <c r="A110" s="69">
        <f t="shared" si="14"/>
        <v>9.399999999999983E-3</v>
      </c>
      <c r="B110" s="70">
        <f t="shared" si="15"/>
        <v>9.3999999999999826</v>
      </c>
      <c r="C110" s="32">
        <f t="shared" si="12"/>
        <v>3.0695639167850337</v>
      </c>
      <c r="D110" s="70">
        <f t="shared" si="16"/>
        <v>9.3999999999999826</v>
      </c>
      <c r="E110" s="29">
        <f t="shared" si="13"/>
        <v>6.7725507698678982</v>
      </c>
      <c r="F110" s="70">
        <f t="shared" si="10"/>
        <v>9.3999999999999826</v>
      </c>
      <c r="G110" s="29">
        <f t="shared" si="7"/>
        <v>20.788777467781202</v>
      </c>
    </row>
    <row r="111" spans="1:7" ht="15" customHeight="1" x14ac:dyDescent="0.25">
      <c r="A111" s="69">
        <f t="shared" si="14"/>
        <v>9.4999999999999824E-3</v>
      </c>
      <c r="B111" s="70">
        <f t="shared" si="15"/>
        <v>9.4999999999999822</v>
      </c>
      <c r="C111" s="32">
        <f t="shared" si="12"/>
        <v>3.0372527176609814</v>
      </c>
      <c r="D111" s="70">
        <f t="shared" si="16"/>
        <v>9.4999999999999822</v>
      </c>
      <c r="E111" s="29">
        <f t="shared" si="13"/>
        <v>6.7012607617640256</v>
      </c>
      <c r="F111" s="70">
        <f t="shared" si="10"/>
        <v>9.4999999999999822</v>
      </c>
      <c r="G111" s="29">
        <f t="shared" si="7"/>
        <v>20.353422460422685</v>
      </c>
    </row>
    <row r="112" spans="1:7" ht="15" customHeight="1" x14ac:dyDescent="0.25">
      <c r="A112" s="69">
        <f t="shared" si="14"/>
        <v>9.5999999999999818E-3</v>
      </c>
      <c r="B112" s="70">
        <f t="shared" si="15"/>
        <v>9.5999999999999819</v>
      </c>
      <c r="C112" s="32">
        <f t="shared" si="12"/>
        <v>3.0056146685186791</v>
      </c>
      <c r="D112" s="70">
        <f t="shared" si="16"/>
        <v>9.5999999999999819</v>
      </c>
      <c r="E112" s="29">
        <f t="shared" si="13"/>
        <v>6.6314559621623186</v>
      </c>
      <c r="F112" s="70">
        <f t="shared" si="10"/>
        <v>9.5999999999999819</v>
      </c>
      <c r="G112" s="29">
        <f t="shared" si="7"/>
        <v>19.931601313510715</v>
      </c>
    </row>
    <row r="113" spans="1:7" ht="15" customHeight="1" x14ac:dyDescent="0.25">
      <c r="A113" s="69">
        <f t="shared" si="14"/>
        <v>9.6999999999999812E-3</v>
      </c>
      <c r="B113" s="70">
        <f t="shared" si="15"/>
        <v>9.6999999999999815</v>
      </c>
      <c r="C113" s="32">
        <f t="shared" si="12"/>
        <v>2.9746289502865282</v>
      </c>
      <c r="D113" s="70">
        <f t="shared" si="16"/>
        <v>9.6999999999999815</v>
      </c>
      <c r="E113" s="29">
        <f t="shared" si="13"/>
        <v>6.563090436779202</v>
      </c>
      <c r="F113" s="70">
        <f t="shared" si="10"/>
        <v>9.6999999999999815</v>
      </c>
      <c r="G113" s="29">
        <f t="shared" si="7"/>
        <v>19.52275881659207</v>
      </c>
    </row>
    <row r="114" spans="1:7" ht="15" customHeight="1" x14ac:dyDescent="0.25">
      <c r="A114" s="69">
        <f t="shared" si="14"/>
        <v>9.7999999999999806E-3</v>
      </c>
      <c r="B114" s="70">
        <f t="shared" si="15"/>
        <v>9.7999999999999812</v>
      </c>
      <c r="C114" s="32">
        <f t="shared" si="12"/>
        <v>2.9442755936509517</v>
      </c>
      <c r="D114" s="70">
        <f t="shared" si="16"/>
        <v>9.7999999999999812</v>
      </c>
      <c r="E114" s="29">
        <f t="shared" si="13"/>
        <v>6.4961201261998225</v>
      </c>
      <c r="F114" s="70">
        <f t="shared" si="10"/>
        <v>9.7999999999999812</v>
      </c>
      <c r="G114" s="29">
        <f t="shared" si="7"/>
        <v>19.126367940994879</v>
      </c>
    </row>
    <row r="115" spans="1:7" ht="15" customHeight="1" x14ac:dyDescent="0.25">
      <c r="A115" s="69">
        <f t="shared" si="14"/>
        <v>9.89999999999998E-3</v>
      </c>
      <c r="B115" s="70">
        <f t="shared" si="15"/>
        <v>9.8999999999999808</v>
      </c>
      <c r="C115" s="32">
        <f t="shared" si="12"/>
        <v>2.9145354361393254</v>
      </c>
      <c r="D115" s="70">
        <f t="shared" si="16"/>
        <v>9.8999999999999808</v>
      </c>
      <c r="E115" s="29">
        <f t="shared" si="13"/>
        <v>6.4305027511877038</v>
      </c>
      <c r="F115" s="70">
        <f t="shared" si="10"/>
        <v>9.8999999999999808</v>
      </c>
      <c r="G115" s="29">
        <f t="shared" si="7"/>
        <v>18.741928140527985</v>
      </c>
    </row>
    <row r="116" spans="1:7" ht="15" customHeight="1" x14ac:dyDescent="0.25">
      <c r="A116" s="69">
        <f t="shared" si="14"/>
        <v>9.9999999999999811E-3</v>
      </c>
      <c r="B116" s="70">
        <f t="shared" si="15"/>
        <v>9.9999999999999805</v>
      </c>
      <c r="C116" s="32">
        <f t="shared" si="12"/>
        <v>2.8853900817779321</v>
      </c>
      <c r="D116" s="70">
        <f t="shared" si="16"/>
        <v>9.9999999999999805</v>
      </c>
      <c r="E116" s="29">
        <f t="shared" si="13"/>
        <v>6.3661977236758256</v>
      </c>
      <c r="F116" s="70">
        <f t="shared" si="10"/>
        <v>9.9999999999999805</v>
      </c>
      <c r="G116" s="29">
        <f t="shared" si="7"/>
        <v>18.368963770531476</v>
      </c>
    </row>
    <row r="117" spans="1:7" ht="15" customHeight="1" x14ac:dyDescent="0.25">
      <c r="A117" s="69">
        <f t="shared" si="14"/>
        <v>1.0099999999999981E-2</v>
      </c>
      <c r="B117" s="70">
        <f t="shared" si="15"/>
        <v>10.09999999999998</v>
      </c>
      <c r="C117" s="32">
        <v>0</v>
      </c>
      <c r="D117" s="70">
        <f t="shared" si="16"/>
        <v>10.09999999999998</v>
      </c>
      <c r="F117" s="70">
        <f t="shared" si="10"/>
        <v>10.09999999999998</v>
      </c>
      <c r="G117" s="29">
        <f t="shared" si="7"/>
        <v>0</v>
      </c>
    </row>
    <row r="118" spans="1:7" ht="15" customHeight="1" x14ac:dyDescent="0.25">
      <c r="A118" s="69">
        <f t="shared" si="14"/>
        <v>1.019999999999998E-2</v>
      </c>
      <c r="B118" s="70">
        <f t="shared" si="15"/>
        <v>10.19999999999998</v>
      </c>
      <c r="C118" s="32">
        <v>0</v>
      </c>
      <c r="D118" s="70">
        <f t="shared" si="16"/>
        <v>10.19999999999998</v>
      </c>
      <c r="F118" s="70">
        <f t="shared" si="10"/>
        <v>10.19999999999998</v>
      </c>
      <c r="G118" s="29">
        <f t="shared" si="7"/>
        <v>0</v>
      </c>
    </row>
    <row r="119" spans="1:7" ht="15" customHeight="1" x14ac:dyDescent="0.25">
      <c r="A119" s="69">
        <f t="shared" si="14"/>
        <v>1.0299999999999979E-2</v>
      </c>
      <c r="B119" s="70">
        <f t="shared" si="15"/>
        <v>10.299999999999979</v>
      </c>
      <c r="C119" s="32">
        <v>0</v>
      </c>
      <c r="D119" s="70">
        <f t="shared" si="16"/>
        <v>10.299999999999979</v>
      </c>
      <c r="F119" s="70">
        <f t="shared" si="10"/>
        <v>10.299999999999979</v>
      </c>
      <c r="G119" s="29">
        <f t="shared" si="7"/>
        <v>0</v>
      </c>
    </row>
    <row r="120" spans="1:7" ht="15" customHeight="1" x14ac:dyDescent="0.25">
      <c r="A120" s="69">
        <f t="shared" si="14"/>
        <v>1.0399999999999979E-2</v>
      </c>
      <c r="B120" s="70">
        <f t="shared" si="15"/>
        <v>10.399999999999979</v>
      </c>
      <c r="C120" s="32">
        <v>0</v>
      </c>
      <c r="D120" s="70">
        <f t="shared" si="16"/>
        <v>10.399999999999979</v>
      </c>
      <c r="F120" s="70">
        <f t="shared" si="10"/>
        <v>10.399999999999979</v>
      </c>
      <c r="G120" s="29">
        <f t="shared" si="7"/>
        <v>0</v>
      </c>
    </row>
    <row r="121" spans="1:7" ht="15" customHeight="1" x14ac:dyDescent="0.25">
      <c r="A121" s="69">
        <f t="shared" si="14"/>
        <v>1.0499999999999978E-2</v>
      </c>
      <c r="B121" s="70">
        <f t="shared" si="15"/>
        <v>10.499999999999979</v>
      </c>
      <c r="C121" s="32">
        <v>0</v>
      </c>
      <c r="D121" s="70">
        <f t="shared" si="16"/>
        <v>10.499999999999979</v>
      </c>
      <c r="F121" s="70">
        <f t="shared" si="10"/>
        <v>10.499999999999979</v>
      </c>
      <c r="G121" s="29">
        <f t="shared" si="7"/>
        <v>0</v>
      </c>
    </row>
    <row r="122" spans="1:7" ht="15" customHeight="1" x14ac:dyDescent="0.25">
      <c r="A122" s="69">
        <f t="shared" si="14"/>
        <v>1.0599999999999977E-2</v>
      </c>
      <c r="B122" s="70">
        <f t="shared" si="15"/>
        <v>10.599999999999978</v>
      </c>
      <c r="C122" s="32">
        <v>0</v>
      </c>
      <c r="D122" s="70">
        <f t="shared" si="16"/>
        <v>10.599999999999978</v>
      </c>
      <c r="F122" s="70">
        <f t="shared" si="10"/>
        <v>10.599999999999978</v>
      </c>
      <c r="G122" s="29">
        <f t="shared" si="7"/>
        <v>0</v>
      </c>
    </row>
    <row r="123" spans="1:7" ht="15" customHeight="1" x14ac:dyDescent="0.25">
      <c r="A123" s="69">
        <f t="shared" si="14"/>
        <v>1.0699999999999979E-2</v>
      </c>
      <c r="B123" s="70">
        <f t="shared" si="15"/>
        <v>10.699999999999978</v>
      </c>
      <c r="C123" s="32">
        <v>0</v>
      </c>
      <c r="D123" s="70">
        <f t="shared" si="16"/>
        <v>10.699999999999978</v>
      </c>
      <c r="F123" s="70">
        <f t="shared" si="10"/>
        <v>10.699999999999978</v>
      </c>
      <c r="G123" s="29">
        <f t="shared" si="7"/>
        <v>0</v>
      </c>
    </row>
    <row r="124" spans="1:7" ht="15" customHeight="1" x14ac:dyDescent="0.25">
      <c r="A124" s="69">
        <f t="shared" si="14"/>
        <v>1.0799999999999978E-2</v>
      </c>
      <c r="B124" s="70">
        <f t="shared" si="15"/>
        <v>10.799999999999978</v>
      </c>
      <c r="C124" s="32">
        <v>0</v>
      </c>
      <c r="D124" s="70">
        <f t="shared" si="16"/>
        <v>10.799999999999978</v>
      </c>
      <c r="F124" s="70">
        <f t="shared" si="10"/>
        <v>10.799999999999978</v>
      </c>
      <c r="G124" s="29">
        <f t="shared" si="7"/>
        <v>0</v>
      </c>
    </row>
    <row r="125" spans="1:7" ht="15" customHeight="1" x14ac:dyDescent="0.25">
      <c r="A125" s="69">
        <f t="shared" si="14"/>
        <v>1.0899999999999977E-2</v>
      </c>
      <c r="B125" s="70">
        <f t="shared" si="15"/>
        <v>10.899999999999977</v>
      </c>
      <c r="C125" s="32">
        <v>0</v>
      </c>
      <c r="D125" s="70">
        <f t="shared" si="16"/>
        <v>10.899999999999977</v>
      </c>
      <c r="F125" s="70">
        <f t="shared" si="10"/>
        <v>10.899999999999977</v>
      </c>
      <c r="G125" s="29">
        <f t="shared" si="7"/>
        <v>0</v>
      </c>
    </row>
    <row r="126" spans="1:7" ht="15" customHeight="1" x14ac:dyDescent="0.25">
      <c r="A126" s="69">
        <f t="shared" si="14"/>
        <v>1.0999999999999977E-2</v>
      </c>
      <c r="B126" s="70">
        <f t="shared" si="15"/>
        <v>10.999999999999977</v>
      </c>
      <c r="C126" s="32">
        <v>0</v>
      </c>
      <c r="D126" s="70">
        <f t="shared" si="16"/>
        <v>10.999999999999977</v>
      </c>
      <c r="F126" s="70">
        <f t="shared" si="10"/>
        <v>10.999999999999977</v>
      </c>
      <c r="G126" s="29">
        <f t="shared" si="7"/>
        <v>0</v>
      </c>
    </row>
    <row r="127" spans="1:7" ht="15" customHeight="1" x14ac:dyDescent="0.25">
      <c r="A127" s="69">
        <f t="shared" si="14"/>
        <v>1.1099999999999976E-2</v>
      </c>
      <c r="B127" s="70">
        <f t="shared" si="15"/>
        <v>11.099999999999977</v>
      </c>
      <c r="C127" s="32">
        <v>0</v>
      </c>
      <c r="D127" s="70">
        <f t="shared" si="16"/>
        <v>11.099999999999977</v>
      </c>
      <c r="F127" s="70">
        <f t="shared" si="10"/>
        <v>11.099999999999977</v>
      </c>
      <c r="G127" s="29">
        <f t="shared" si="7"/>
        <v>0</v>
      </c>
    </row>
    <row r="128" spans="1:7" ht="15" customHeight="1" x14ac:dyDescent="0.25">
      <c r="A128" s="69">
        <f t="shared" si="14"/>
        <v>1.1199999999999976E-2</v>
      </c>
      <c r="B128" s="70">
        <f t="shared" si="15"/>
        <v>11.199999999999976</v>
      </c>
      <c r="C128" s="32">
        <v>0</v>
      </c>
      <c r="D128" s="70">
        <f t="shared" si="16"/>
        <v>11.199999999999976</v>
      </c>
      <c r="F128" s="70">
        <f t="shared" si="10"/>
        <v>11.199999999999976</v>
      </c>
      <c r="G128" s="29">
        <f t="shared" si="7"/>
        <v>0</v>
      </c>
    </row>
    <row r="129" spans="1:7" ht="15" customHeight="1" x14ac:dyDescent="0.25">
      <c r="A129" s="69">
        <f t="shared" si="14"/>
        <v>1.1299999999999975E-2</v>
      </c>
      <c r="B129" s="70">
        <f t="shared" si="15"/>
        <v>11.299999999999976</v>
      </c>
      <c r="C129" s="32">
        <v>0</v>
      </c>
      <c r="D129" s="70">
        <f t="shared" si="16"/>
        <v>11.299999999999976</v>
      </c>
      <c r="F129" s="70">
        <f t="shared" si="10"/>
        <v>11.299999999999976</v>
      </c>
      <c r="G129" s="29">
        <f t="shared" si="7"/>
        <v>0</v>
      </c>
    </row>
    <row r="130" spans="1:7" ht="15" customHeight="1" x14ac:dyDescent="0.25">
      <c r="A130" s="69">
        <f t="shared" si="14"/>
        <v>1.1399999999999976E-2</v>
      </c>
      <c r="B130" s="70">
        <f t="shared" si="15"/>
        <v>11.399999999999975</v>
      </c>
      <c r="C130" s="32">
        <v>0</v>
      </c>
      <c r="D130" s="70">
        <f t="shared" si="16"/>
        <v>11.399999999999975</v>
      </c>
      <c r="F130" s="70">
        <f t="shared" si="10"/>
        <v>11.399999999999975</v>
      </c>
      <c r="G130" s="29">
        <f t="shared" si="7"/>
        <v>0</v>
      </c>
    </row>
    <row r="131" spans="1:7" ht="15" customHeight="1" x14ac:dyDescent="0.25">
      <c r="A131" s="69">
        <f t="shared" si="14"/>
        <v>1.1499999999999976E-2</v>
      </c>
      <c r="B131" s="70">
        <f t="shared" si="15"/>
        <v>11.499999999999975</v>
      </c>
      <c r="C131" s="32">
        <v>0</v>
      </c>
      <c r="D131" s="70">
        <f t="shared" si="16"/>
        <v>11.499999999999975</v>
      </c>
      <c r="F131" s="70">
        <f t="shared" si="10"/>
        <v>11.499999999999975</v>
      </c>
      <c r="G131" s="29">
        <f t="shared" si="7"/>
        <v>0</v>
      </c>
    </row>
    <row r="132" spans="1:7" ht="15" customHeight="1" x14ac:dyDescent="0.25">
      <c r="A132" s="69">
        <f t="shared" si="14"/>
        <v>1.1599999999999975E-2</v>
      </c>
      <c r="B132" s="70">
        <f t="shared" si="15"/>
        <v>11.599999999999975</v>
      </c>
      <c r="C132" s="32">
        <v>0</v>
      </c>
      <c r="D132" s="70">
        <f t="shared" si="16"/>
        <v>11.599999999999975</v>
      </c>
      <c r="F132" s="70">
        <f t="shared" si="10"/>
        <v>11.599999999999975</v>
      </c>
      <c r="G132" s="29">
        <f t="shared" si="7"/>
        <v>0</v>
      </c>
    </row>
    <row r="133" spans="1:7" ht="15" customHeight="1" x14ac:dyDescent="0.25">
      <c r="A133" s="69">
        <f t="shared" si="14"/>
        <v>1.1699999999999974E-2</v>
      </c>
      <c r="B133" s="70">
        <f t="shared" si="15"/>
        <v>11.699999999999974</v>
      </c>
      <c r="C133" s="32">
        <v>0</v>
      </c>
      <c r="D133" s="70">
        <f t="shared" si="16"/>
        <v>11.699999999999974</v>
      </c>
      <c r="F133" s="70">
        <f t="shared" si="10"/>
        <v>11.699999999999974</v>
      </c>
      <c r="G133" s="29">
        <f t="shared" si="7"/>
        <v>0</v>
      </c>
    </row>
    <row r="134" spans="1:7" ht="15" customHeight="1" x14ac:dyDescent="0.25">
      <c r="A134" s="69">
        <f t="shared" si="14"/>
        <v>1.1799999999999974E-2</v>
      </c>
      <c r="B134" s="70">
        <f t="shared" si="15"/>
        <v>11.799999999999974</v>
      </c>
      <c r="C134" s="32">
        <v>0</v>
      </c>
      <c r="D134" s="70">
        <f t="shared" si="16"/>
        <v>11.799999999999974</v>
      </c>
      <c r="F134" s="70">
        <f t="shared" si="10"/>
        <v>11.799999999999974</v>
      </c>
      <c r="G134" s="29">
        <f t="shared" si="7"/>
        <v>0</v>
      </c>
    </row>
    <row r="135" spans="1:7" ht="15" customHeight="1" x14ac:dyDescent="0.25">
      <c r="A135" s="69">
        <f t="shared" si="14"/>
        <v>1.1899999999999973E-2</v>
      </c>
      <c r="B135" s="70">
        <f t="shared" si="15"/>
        <v>11.899999999999974</v>
      </c>
      <c r="C135" s="32">
        <v>0</v>
      </c>
      <c r="D135" s="70">
        <f t="shared" si="16"/>
        <v>11.899999999999974</v>
      </c>
      <c r="F135" s="70">
        <f t="shared" si="10"/>
        <v>11.899999999999974</v>
      </c>
      <c r="G135" s="29">
        <f t="shared" si="7"/>
        <v>0</v>
      </c>
    </row>
    <row r="136" spans="1:7" ht="15" customHeight="1" x14ac:dyDescent="0.25">
      <c r="A136" s="69">
        <f t="shared" si="14"/>
        <v>1.1999999999999972E-2</v>
      </c>
      <c r="B136" s="70">
        <f t="shared" si="15"/>
        <v>11.999999999999973</v>
      </c>
      <c r="C136" s="32">
        <v>0</v>
      </c>
      <c r="D136" s="70">
        <f t="shared" si="16"/>
        <v>11.999999999999973</v>
      </c>
      <c r="F136" s="70">
        <f t="shared" si="10"/>
        <v>11.999999999999973</v>
      </c>
      <c r="G136" s="29">
        <f t="shared" si="7"/>
        <v>0</v>
      </c>
    </row>
    <row r="137" spans="1:7" ht="15" customHeight="1" x14ac:dyDescent="0.25">
      <c r="A137" s="69">
        <f t="shared" si="14"/>
        <v>1.2099999999999974E-2</v>
      </c>
      <c r="B137" s="70">
        <f t="shared" si="15"/>
        <v>12.099999999999973</v>
      </c>
      <c r="C137" s="32">
        <v>0</v>
      </c>
      <c r="D137" s="70">
        <f t="shared" si="16"/>
        <v>12.099999999999973</v>
      </c>
      <c r="F137" s="70">
        <f t="shared" si="10"/>
        <v>12.099999999999973</v>
      </c>
      <c r="G137" s="29">
        <f t="shared" si="7"/>
        <v>0</v>
      </c>
    </row>
    <row r="138" spans="1:7" ht="15" customHeight="1" x14ac:dyDescent="0.25">
      <c r="A138" s="69">
        <f t="shared" si="14"/>
        <v>1.2199999999999973E-2</v>
      </c>
      <c r="B138" s="70">
        <f t="shared" si="15"/>
        <v>12.199999999999973</v>
      </c>
      <c r="C138" s="32">
        <v>0</v>
      </c>
      <c r="D138" s="70">
        <f t="shared" si="16"/>
        <v>12.199999999999973</v>
      </c>
      <c r="F138" s="70">
        <f t="shared" si="10"/>
        <v>12.199999999999973</v>
      </c>
      <c r="G138" s="29">
        <f t="shared" si="7"/>
        <v>0</v>
      </c>
    </row>
    <row r="139" spans="1:7" ht="15" customHeight="1" x14ac:dyDescent="0.25">
      <c r="A139" s="69">
        <f t="shared" si="14"/>
        <v>1.2299999999999972E-2</v>
      </c>
      <c r="B139" s="70">
        <f t="shared" si="15"/>
        <v>12.299999999999972</v>
      </c>
      <c r="C139" s="32">
        <v>0</v>
      </c>
      <c r="D139" s="70">
        <f t="shared" si="16"/>
        <v>12.299999999999972</v>
      </c>
      <c r="F139" s="70">
        <f t="shared" si="10"/>
        <v>12.299999999999972</v>
      </c>
      <c r="G139" s="29">
        <f t="shared" si="7"/>
        <v>0</v>
      </c>
    </row>
    <row r="140" spans="1:7" ht="15" customHeight="1" x14ac:dyDescent="0.25">
      <c r="A140" s="69">
        <f t="shared" si="14"/>
        <v>1.2399999999999972E-2</v>
      </c>
      <c r="B140" s="70">
        <f t="shared" si="15"/>
        <v>12.399999999999972</v>
      </c>
      <c r="C140" s="32">
        <v>0</v>
      </c>
      <c r="D140" s="70">
        <f t="shared" si="16"/>
        <v>12.399999999999972</v>
      </c>
      <c r="F140" s="70">
        <f t="shared" si="10"/>
        <v>12.399999999999972</v>
      </c>
      <c r="G140" s="29">
        <f t="shared" si="7"/>
        <v>0</v>
      </c>
    </row>
    <row r="141" spans="1:7" ht="15" customHeight="1" x14ac:dyDescent="0.25">
      <c r="A141" s="69">
        <f t="shared" si="14"/>
        <v>1.2499999999999971E-2</v>
      </c>
      <c r="B141" s="70">
        <f t="shared" si="15"/>
        <v>12.499999999999972</v>
      </c>
      <c r="C141" s="32">
        <v>0</v>
      </c>
      <c r="D141" s="70">
        <f t="shared" si="16"/>
        <v>12.499999999999972</v>
      </c>
      <c r="F141" s="70">
        <f t="shared" si="10"/>
        <v>12.499999999999972</v>
      </c>
      <c r="G141" s="29">
        <f t="shared" si="7"/>
        <v>0</v>
      </c>
    </row>
    <row r="142" spans="1:7" ht="15" customHeight="1" x14ac:dyDescent="0.25">
      <c r="A142" s="69">
        <f t="shared" si="14"/>
        <v>1.2599999999999971E-2</v>
      </c>
      <c r="B142" s="70">
        <f t="shared" si="15"/>
        <v>12.599999999999971</v>
      </c>
      <c r="C142" s="32">
        <v>0</v>
      </c>
      <c r="D142" s="70">
        <f t="shared" si="16"/>
        <v>12.599999999999971</v>
      </c>
      <c r="F142" s="70">
        <f t="shared" si="10"/>
        <v>12.599999999999971</v>
      </c>
      <c r="G142" s="29">
        <f t="shared" si="7"/>
        <v>0</v>
      </c>
    </row>
    <row r="143" spans="1:7" ht="15" customHeight="1" x14ac:dyDescent="0.25">
      <c r="A143" s="69">
        <f t="shared" si="14"/>
        <v>1.2699999999999972E-2</v>
      </c>
      <c r="B143" s="70">
        <f t="shared" si="15"/>
        <v>12.699999999999971</v>
      </c>
      <c r="C143" s="32">
        <v>0</v>
      </c>
      <c r="D143" s="70">
        <f t="shared" si="16"/>
        <v>12.699999999999971</v>
      </c>
      <c r="F143" s="70">
        <f t="shared" si="10"/>
        <v>12.699999999999971</v>
      </c>
      <c r="G143" s="29">
        <f t="shared" si="7"/>
        <v>0</v>
      </c>
    </row>
    <row r="144" spans="1:7" ht="15" customHeight="1" x14ac:dyDescent="0.25">
      <c r="A144" s="69">
        <f t="shared" si="14"/>
        <v>1.2799999999999971E-2</v>
      </c>
      <c r="B144" s="70">
        <f t="shared" si="15"/>
        <v>12.799999999999971</v>
      </c>
      <c r="C144" s="32">
        <v>0</v>
      </c>
      <c r="D144" s="70">
        <f t="shared" si="16"/>
        <v>12.799999999999971</v>
      </c>
      <c r="F144" s="70">
        <f t="shared" si="10"/>
        <v>12.799999999999971</v>
      </c>
      <c r="G144" s="29">
        <f t="shared" ref="G144:G166" si="17">C144*E144</f>
        <v>0</v>
      </c>
    </row>
    <row r="145" spans="1:7" ht="15" customHeight="1" x14ac:dyDescent="0.25">
      <c r="A145" s="69">
        <f t="shared" si="14"/>
        <v>1.2899999999999971E-2</v>
      </c>
      <c r="B145" s="70">
        <f t="shared" si="15"/>
        <v>12.89999999999997</v>
      </c>
      <c r="C145" s="32">
        <v>0</v>
      </c>
      <c r="D145" s="70">
        <f t="shared" si="16"/>
        <v>12.89999999999997</v>
      </c>
      <c r="F145" s="70">
        <f t="shared" ref="F145:F166" si="18">B145</f>
        <v>12.89999999999997</v>
      </c>
      <c r="G145" s="29">
        <f t="shared" si="17"/>
        <v>0</v>
      </c>
    </row>
    <row r="146" spans="1:7" ht="15" customHeight="1" x14ac:dyDescent="0.25">
      <c r="A146" s="69">
        <f t="shared" si="14"/>
        <v>1.299999999999997E-2</v>
      </c>
      <c r="B146" s="70">
        <f t="shared" si="15"/>
        <v>12.99999999999997</v>
      </c>
      <c r="C146" s="32">
        <v>0</v>
      </c>
      <c r="D146" s="70">
        <f t="shared" si="16"/>
        <v>12.99999999999997</v>
      </c>
      <c r="F146" s="70">
        <f t="shared" si="18"/>
        <v>12.99999999999997</v>
      </c>
      <c r="G146" s="29">
        <f t="shared" si="17"/>
        <v>0</v>
      </c>
    </row>
    <row r="147" spans="1:7" ht="15" customHeight="1" x14ac:dyDescent="0.25">
      <c r="A147" s="69">
        <f t="shared" si="14"/>
        <v>1.3099999999999969E-2</v>
      </c>
      <c r="B147" s="70">
        <f t="shared" si="15"/>
        <v>13.099999999999969</v>
      </c>
      <c r="C147" s="32">
        <v>0</v>
      </c>
      <c r="D147" s="70">
        <f t="shared" si="16"/>
        <v>13.099999999999969</v>
      </c>
      <c r="F147" s="70">
        <f t="shared" si="18"/>
        <v>13.099999999999969</v>
      </c>
      <c r="G147" s="29">
        <f t="shared" si="17"/>
        <v>0</v>
      </c>
    </row>
    <row r="148" spans="1:7" ht="15" customHeight="1" x14ac:dyDescent="0.25">
      <c r="A148" s="69">
        <f t="shared" si="14"/>
        <v>1.3199999999999969E-2</v>
      </c>
      <c r="B148" s="70">
        <f t="shared" si="15"/>
        <v>13.199999999999969</v>
      </c>
      <c r="C148" s="32">
        <v>0</v>
      </c>
      <c r="D148" s="70">
        <f t="shared" si="16"/>
        <v>13.199999999999969</v>
      </c>
      <c r="F148" s="70">
        <f t="shared" si="18"/>
        <v>13.199999999999969</v>
      </c>
      <c r="G148" s="29">
        <f t="shared" si="17"/>
        <v>0</v>
      </c>
    </row>
    <row r="149" spans="1:7" ht="15" customHeight="1" x14ac:dyDescent="0.25">
      <c r="A149" s="69">
        <f t="shared" si="14"/>
        <v>1.3299999999999968E-2</v>
      </c>
      <c r="B149" s="70">
        <f t="shared" si="15"/>
        <v>13.299999999999969</v>
      </c>
      <c r="C149" s="32">
        <v>0</v>
      </c>
      <c r="D149" s="70">
        <f t="shared" si="16"/>
        <v>13.299999999999969</v>
      </c>
      <c r="F149" s="70">
        <f t="shared" si="18"/>
        <v>13.299999999999969</v>
      </c>
      <c r="G149" s="29">
        <f t="shared" si="17"/>
        <v>0</v>
      </c>
    </row>
    <row r="150" spans="1:7" ht="15" customHeight="1" x14ac:dyDescent="0.25">
      <c r="A150" s="69">
        <f t="shared" si="14"/>
        <v>1.3399999999999969E-2</v>
      </c>
      <c r="B150" s="70">
        <f t="shared" si="15"/>
        <v>13.399999999999968</v>
      </c>
      <c r="C150" s="32">
        <v>0</v>
      </c>
      <c r="D150" s="70">
        <f t="shared" si="16"/>
        <v>13.399999999999968</v>
      </c>
      <c r="F150" s="70">
        <f t="shared" si="18"/>
        <v>13.399999999999968</v>
      </c>
      <c r="G150" s="29">
        <f t="shared" si="17"/>
        <v>0</v>
      </c>
    </row>
    <row r="151" spans="1:7" ht="15" customHeight="1" x14ac:dyDescent="0.25">
      <c r="A151" s="69">
        <f t="shared" si="14"/>
        <v>1.3499999999999969E-2</v>
      </c>
      <c r="B151" s="70">
        <f t="shared" si="15"/>
        <v>13.499999999999968</v>
      </c>
      <c r="C151" s="32">
        <v>0</v>
      </c>
      <c r="D151" s="70">
        <f t="shared" si="16"/>
        <v>13.499999999999968</v>
      </c>
      <c r="F151" s="70">
        <f t="shared" si="18"/>
        <v>13.499999999999968</v>
      </c>
      <c r="G151" s="29">
        <f t="shared" si="17"/>
        <v>0</v>
      </c>
    </row>
    <row r="152" spans="1:7" ht="15" customHeight="1" x14ac:dyDescent="0.25">
      <c r="A152" s="69">
        <f t="shared" si="14"/>
        <v>1.3599999999999968E-2</v>
      </c>
      <c r="B152" s="70">
        <f t="shared" si="15"/>
        <v>13.599999999999968</v>
      </c>
      <c r="C152" s="32">
        <v>0</v>
      </c>
      <c r="D152" s="70">
        <f t="shared" si="16"/>
        <v>13.599999999999968</v>
      </c>
      <c r="F152" s="70">
        <f t="shared" si="18"/>
        <v>13.599999999999968</v>
      </c>
      <c r="G152" s="29">
        <f t="shared" si="17"/>
        <v>0</v>
      </c>
    </row>
    <row r="153" spans="1:7" ht="15" customHeight="1" x14ac:dyDescent="0.25">
      <c r="A153" s="69">
        <f t="shared" si="14"/>
        <v>1.3699999999999967E-2</v>
      </c>
      <c r="B153" s="70">
        <f t="shared" si="15"/>
        <v>13.699999999999967</v>
      </c>
      <c r="C153" s="32">
        <v>0</v>
      </c>
      <c r="D153" s="70">
        <f t="shared" si="16"/>
        <v>13.699999999999967</v>
      </c>
      <c r="F153" s="70">
        <f t="shared" si="18"/>
        <v>13.699999999999967</v>
      </c>
      <c r="G153" s="29">
        <f t="shared" si="17"/>
        <v>0</v>
      </c>
    </row>
    <row r="154" spans="1:7" ht="15" customHeight="1" x14ac:dyDescent="0.25">
      <c r="A154" s="69">
        <f t="shared" si="14"/>
        <v>1.3799999999999967E-2</v>
      </c>
      <c r="B154" s="70">
        <f t="shared" si="15"/>
        <v>13.799999999999967</v>
      </c>
      <c r="C154" s="32">
        <v>0</v>
      </c>
      <c r="D154" s="70">
        <f t="shared" si="16"/>
        <v>13.799999999999967</v>
      </c>
      <c r="F154" s="70">
        <f t="shared" si="18"/>
        <v>13.799999999999967</v>
      </c>
      <c r="G154" s="29">
        <f t="shared" si="17"/>
        <v>0</v>
      </c>
    </row>
    <row r="155" spans="1:7" ht="15" customHeight="1" x14ac:dyDescent="0.25">
      <c r="A155" s="69">
        <f t="shared" si="14"/>
        <v>1.3899999999999966E-2</v>
      </c>
      <c r="B155" s="70">
        <f t="shared" si="15"/>
        <v>13.899999999999967</v>
      </c>
      <c r="C155" s="32">
        <v>0</v>
      </c>
      <c r="D155" s="70">
        <f t="shared" si="16"/>
        <v>13.899999999999967</v>
      </c>
      <c r="F155" s="70">
        <f t="shared" si="18"/>
        <v>13.899999999999967</v>
      </c>
      <c r="G155" s="29">
        <f t="shared" si="17"/>
        <v>0</v>
      </c>
    </row>
    <row r="156" spans="1:7" ht="15" customHeight="1" x14ac:dyDescent="0.25">
      <c r="A156" s="69">
        <f t="shared" ref="A156:A166" si="19">B156/1000</f>
        <v>1.3999999999999966E-2</v>
      </c>
      <c r="B156" s="70">
        <f t="shared" ref="B156:B166" si="20">B155+0.1</f>
        <v>13.999999999999966</v>
      </c>
      <c r="C156" s="32">
        <v>0</v>
      </c>
      <c r="D156" s="70">
        <f t="shared" ref="D156:D166" si="21">B156</f>
        <v>13.999999999999966</v>
      </c>
      <c r="F156" s="70">
        <f t="shared" si="18"/>
        <v>13.999999999999966</v>
      </c>
      <c r="G156" s="29">
        <f t="shared" si="17"/>
        <v>0</v>
      </c>
    </row>
    <row r="157" spans="1:7" ht="15" customHeight="1" x14ac:dyDescent="0.25">
      <c r="A157" s="69">
        <f t="shared" si="19"/>
        <v>1.4099999999999967E-2</v>
      </c>
      <c r="B157" s="70">
        <f t="shared" si="20"/>
        <v>14.099999999999966</v>
      </c>
      <c r="C157" s="32">
        <v>0</v>
      </c>
      <c r="D157" s="70">
        <f t="shared" si="21"/>
        <v>14.099999999999966</v>
      </c>
      <c r="F157" s="70">
        <f t="shared" si="18"/>
        <v>14.099999999999966</v>
      </c>
      <c r="G157" s="29">
        <f t="shared" si="17"/>
        <v>0</v>
      </c>
    </row>
    <row r="158" spans="1:7" ht="15" customHeight="1" x14ac:dyDescent="0.25">
      <c r="A158" s="69">
        <f t="shared" si="19"/>
        <v>1.4199999999999966E-2</v>
      </c>
      <c r="B158" s="70">
        <f t="shared" si="20"/>
        <v>14.199999999999966</v>
      </c>
      <c r="C158" s="32">
        <v>0</v>
      </c>
      <c r="D158" s="70">
        <f t="shared" si="21"/>
        <v>14.199999999999966</v>
      </c>
      <c r="F158" s="70">
        <f t="shared" si="18"/>
        <v>14.199999999999966</v>
      </c>
      <c r="G158" s="29">
        <f t="shared" si="17"/>
        <v>0</v>
      </c>
    </row>
    <row r="159" spans="1:7" ht="15" customHeight="1" x14ac:dyDescent="0.25">
      <c r="A159" s="69">
        <f t="shared" si="19"/>
        <v>1.4299999999999966E-2</v>
      </c>
      <c r="B159" s="70">
        <f t="shared" si="20"/>
        <v>14.299999999999965</v>
      </c>
      <c r="C159" s="32">
        <v>0</v>
      </c>
      <c r="D159" s="70">
        <f t="shared" si="21"/>
        <v>14.299999999999965</v>
      </c>
      <c r="F159" s="70">
        <f t="shared" si="18"/>
        <v>14.299999999999965</v>
      </c>
      <c r="G159" s="29">
        <f t="shared" si="17"/>
        <v>0</v>
      </c>
    </row>
    <row r="160" spans="1:7" ht="15" customHeight="1" x14ac:dyDescent="0.25">
      <c r="A160" s="69">
        <f t="shared" si="19"/>
        <v>1.4399999999999965E-2</v>
      </c>
      <c r="B160" s="70">
        <f t="shared" si="20"/>
        <v>14.399999999999965</v>
      </c>
      <c r="C160" s="32">
        <v>0</v>
      </c>
      <c r="D160" s="70">
        <f t="shared" si="21"/>
        <v>14.399999999999965</v>
      </c>
      <c r="F160" s="70">
        <f t="shared" si="18"/>
        <v>14.399999999999965</v>
      </c>
      <c r="G160" s="29">
        <f t="shared" si="17"/>
        <v>0</v>
      </c>
    </row>
    <row r="161" spans="1:7" ht="15" customHeight="1" x14ac:dyDescent="0.25">
      <c r="A161" s="69">
        <f t="shared" si="19"/>
        <v>1.4499999999999964E-2</v>
      </c>
      <c r="B161" s="70">
        <f t="shared" si="20"/>
        <v>14.499999999999964</v>
      </c>
      <c r="C161" s="32">
        <v>0</v>
      </c>
      <c r="D161" s="70">
        <f t="shared" si="21"/>
        <v>14.499999999999964</v>
      </c>
      <c r="F161" s="70">
        <f t="shared" si="18"/>
        <v>14.499999999999964</v>
      </c>
      <c r="G161" s="29">
        <f t="shared" si="17"/>
        <v>0</v>
      </c>
    </row>
    <row r="162" spans="1:7" ht="15" customHeight="1" x14ac:dyDescent="0.25">
      <c r="A162" s="69">
        <f t="shared" si="19"/>
        <v>1.4599999999999964E-2</v>
      </c>
      <c r="B162" s="70">
        <f t="shared" si="20"/>
        <v>14.599999999999964</v>
      </c>
      <c r="C162" s="32">
        <v>0</v>
      </c>
      <c r="D162" s="70">
        <f t="shared" si="21"/>
        <v>14.599999999999964</v>
      </c>
      <c r="F162" s="70">
        <f t="shared" si="18"/>
        <v>14.599999999999964</v>
      </c>
      <c r="G162" s="29">
        <f t="shared" si="17"/>
        <v>0</v>
      </c>
    </row>
    <row r="163" spans="1:7" ht="15" customHeight="1" x14ac:dyDescent="0.25">
      <c r="A163" s="69">
        <f t="shared" si="19"/>
        <v>1.4699999999999963E-2</v>
      </c>
      <c r="B163" s="70">
        <f t="shared" si="20"/>
        <v>14.699999999999964</v>
      </c>
      <c r="C163" s="32">
        <v>0</v>
      </c>
      <c r="D163" s="70">
        <f t="shared" si="21"/>
        <v>14.699999999999964</v>
      </c>
      <c r="F163" s="70">
        <f t="shared" si="18"/>
        <v>14.699999999999964</v>
      </c>
      <c r="G163" s="29">
        <f t="shared" si="17"/>
        <v>0</v>
      </c>
    </row>
    <row r="164" spans="1:7" ht="15" customHeight="1" x14ac:dyDescent="0.25">
      <c r="A164" s="69">
        <f t="shared" si="19"/>
        <v>1.4799999999999964E-2</v>
      </c>
      <c r="B164" s="70">
        <f t="shared" si="20"/>
        <v>14.799999999999963</v>
      </c>
      <c r="C164" s="32">
        <v>0</v>
      </c>
      <c r="D164" s="70">
        <f t="shared" si="21"/>
        <v>14.799999999999963</v>
      </c>
      <c r="F164" s="70">
        <f t="shared" si="18"/>
        <v>14.799999999999963</v>
      </c>
      <c r="G164" s="29">
        <f t="shared" si="17"/>
        <v>0</v>
      </c>
    </row>
    <row r="165" spans="1:7" ht="15" customHeight="1" x14ac:dyDescent="0.25">
      <c r="A165" s="69">
        <f t="shared" si="19"/>
        <v>1.4899999999999964E-2</v>
      </c>
      <c r="B165" s="70">
        <f t="shared" si="20"/>
        <v>14.899999999999963</v>
      </c>
      <c r="C165" s="32">
        <v>0</v>
      </c>
      <c r="D165" s="70">
        <f t="shared" si="21"/>
        <v>14.899999999999963</v>
      </c>
      <c r="F165" s="70">
        <f t="shared" si="18"/>
        <v>14.899999999999963</v>
      </c>
      <c r="G165" s="29">
        <f t="shared" si="17"/>
        <v>0</v>
      </c>
    </row>
    <row r="166" spans="1:7" ht="15" customHeight="1" x14ac:dyDescent="0.25">
      <c r="A166" s="69">
        <f t="shared" si="19"/>
        <v>1.4999999999999963E-2</v>
      </c>
      <c r="B166" s="70">
        <f t="shared" si="20"/>
        <v>14.999999999999963</v>
      </c>
      <c r="C166" s="32">
        <v>0</v>
      </c>
      <c r="D166" s="70">
        <f t="shared" si="21"/>
        <v>14.999999999999963</v>
      </c>
      <c r="F166" s="70">
        <f t="shared" si="18"/>
        <v>14.999999999999963</v>
      </c>
      <c r="G166" s="29">
        <f t="shared" si="17"/>
        <v>0</v>
      </c>
    </row>
    <row r="167" spans="1:7" ht="15" customHeight="1" x14ac:dyDescent="0.25">
      <c r="B167" s="68"/>
    </row>
    <row r="168" spans="1:7" ht="15" customHeight="1" x14ac:dyDescent="0.25">
      <c r="B168" s="68"/>
    </row>
    <row r="169" spans="1:7" ht="15" customHeight="1" x14ac:dyDescent="0.25">
      <c r="B169" s="68"/>
    </row>
    <row r="170" spans="1:7" ht="15" customHeight="1" x14ac:dyDescent="0.25">
      <c r="B170" s="68"/>
    </row>
    <row r="171" spans="1:7" ht="15" customHeight="1" x14ac:dyDescent="0.25">
      <c r="B171" s="68"/>
    </row>
    <row r="172" spans="1:7" ht="15" customHeight="1" x14ac:dyDescent="0.25">
      <c r="B172" s="68"/>
    </row>
    <row r="173" spans="1:7" ht="15" customHeight="1" x14ac:dyDescent="0.25">
      <c r="B173" s="68"/>
    </row>
    <row r="174" spans="1:7" ht="15" customHeight="1" x14ac:dyDescent="0.25">
      <c r="B174" s="68"/>
    </row>
    <row r="175" spans="1:7" ht="15" customHeight="1" x14ac:dyDescent="0.25">
      <c r="B175" s="68"/>
    </row>
    <row r="176" spans="1:7" ht="15" customHeight="1" x14ac:dyDescent="0.25">
      <c r="B176" s="68"/>
    </row>
    <row r="177" spans="2:2" ht="15" customHeight="1" x14ac:dyDescent="0.25">
      <c r="B177" s="68"/>
    </row>
    <row r="178" spans="2:2" ht="15" customHeight="1" x14ac:dyDescent="0.25">
      <c r="B178" s="68"/>
    </row>
    <row r="179" spans="2:2" ht="15" customHeight="1" x14ac:dyDescent="0.25">
      <c r="B179" s="68"/>
    </row>
    <row r="180" spans="2:2" ht="15" customHeight="1" x14ac:dyDescent="0.25">
      <c r="B180" s="68"/>
    </row>
    <row r="181" spans="2:2" ht="15" customHeight="1" x14ac:dyDescent="0.25">
      <c r="B181" s="68"/>
    </row>
    <row r="182" spans="2:2" ht="15" customHeight="1" x14ac:dyDescent="0.25">
      <c r="B182" s="68"/>
    </row>
    <row r="183" spans="2:2" ht="15" customHeight="1" x14ac:dyDescent="0.25">
      <c r="B183" s="68"/>
    </row>
    <row r="184" spans="2:2" ht="15" customHeight="1" x14ac:dyDescent="0.25">
      <c r="B184" s="68"/>
    </row>
    <row r="185" spans="2:2" ht="15" customHeight="1" x14ac:dyDescent="0.25">
      <c r="B185" s="68"/>
    </row>
    <row r="186" spans="2:2" ht="15" customHeight="1" x14ac:dyDescent="0.25">
      <c r="B186" s="68"/>
    </row>
    <row r="187" spans="2:2" ht="15" customHeight="1" x14ac:dyDescent="0.25">
      <c r="B187" s="68"/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5122" r:id="rId4">
          <objectPr defaultSize="0" autoPict="0" r:id="rId5">
            <anchor moveWithCells="1" sizeWithCells="1">
              <from>
                <xdr:col>5</xdr:col>
                <xdr:colOff>571500</xdr:colOff>
                <xdr:row>1</xdr:row>
                <xdr:rowOff>38100</xdr:rowOff>
              </from>
              <to>
                <xdr:col>9</xdr:col>
                <xdr:colOff>714375</xdr:colOff>
                <xdr:row>4</xdr:row>
                <xdr:rowOff>161925</xdr:rowOff>
              </to>
            </anchor>
          </objectPr>
        </oleObject>
      </mc:Choice>
      <mc:Fallback>
        <oleObject progId="Equation.3" shapeId="5122" r:id="rId4"/>
      </mc:Fallback>
    </mc:AlternateContent>
    <mc:AlternateContent xmlns:mc="http://schemas.openxmlformats.org/markup-compatibility/2006">
      <mc:Choice Requires="x14">
        <oleObject progId="Equation.3" shapeId="5124" r:id="rId6">
          <objectPr defaultSize="0" autoPict="0" r:id="rId7">
            <anchor moveWithCells="1" sizeWithCells="1">
              <from>
                <xdr:col>5</xdr:col>
                <xdr:colOff>266700</xdr:colOff>
                <xdr:row>8</xdr:row>
                <xdr:rowOff>114300</xdr:rowOff>
              </from>
              <to>
                <xdr:col>9</xdr:col>
                <xdr:colOff>657225</xdr:colOff>
                <xdr:row>13</xdr:row>
                <xdr:rowOff>123825</xdr:rowOff>
              </to>
            </anchor>
          </objectPr>
        </oleObject>
      </mc:Choice>
      <mc:Fallback>
        <oleObject progId="Equation.3" shapeId="5124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6"/>
  <sheetViews>
    <sheetView workbookViewId="0">
      <selection activeCell="K15" sqref="K15"/>
    </sheetView>
  </sheetViews>
  <sheetFormatPr baseColWidth="10" defaultColWidth="11.42578125" defaultRowHeight="15" customHeight="1" x14ac:dyDescent="0.25"/>
  <cols>
    <col min="2" max="2" width="11.42578125" customWidth="1"/>
    <col min="4" max="4" width="11.42578125" customWidth="1"/>
    <col min="13" max="13" width="11.42578125" customWidth="1"/>
    <col min="15" max="16" width="11.42578125" customWidth="1"/>
  </cols>
  <sheetData>
    <row r="1" spans="1:12" ht="15" customHeight="1" x14ac:dyDescent="0.25">
      <c r="A1" s="53" t="s">
        <v>38</v>
      </c>
      <c r="B1" s="4">
        <v>10</v>
      </c>
      <c r="C1" s="5" t="s">
        <v>4</v>
      </c>
      <c r="D1" s="33">
        <f t="shared" ref="D1:D2" si="0">B1/1000</f>
        <v>0.01</v>
      </c>
      <c r="E1" s="5" t="s">
        <v>9</v>
      </c>
    </row>
    <row r="2" spans="1:12" ht="15" customHeight="1" x14ac:dyDescent="0.25">
      <c r="A2" s="2" t="s">
        <v>0</v>
      </c>
      <c r="B2" s="4">
        <v>30</v>
      </c>
      <c r="C2" s="5" t="s">
        <v>4</v>
      </c>
      <c r="D2" s="33">
        <f t="shared" si="0"/>
        <v>0.03</v>
      </c>
      <c r="E2" s="5" t="s">
        <v>9</v>
      </c>
      <c r="F2" s="21" t="s">
        <v>95</v>
      </c>
      <c r="G2" s="23">
        <v>10</v>
      </c>
      <c r="H2" s="30" t="s">
        <v>4</v>
      </c>
      <c r="I2" s="23">
        <f>G2/1000</f>
        <v>0.01</v>
      </c>
      <c r="J2" s="30" t="s">
        <v>9</v>
      </c>
    </row>
    <row r="3" spans="1:12" ht="15" customHeight="1" x14ac:dyDescent="0.25">
      <c r="A3" s="2" t="s">
        <v>8</v>
      </c>
      <c r="B3" s="4">
        <f>B2/2</f>
        <v>15</v>
      </c>
      <c r="C3" s="5" t="s">
        <v>4</v>
      </c>
      <c r="D3" s="33">
        <f>B3/1000</f>
        <v>1.4999999999999999E-2</v>
      </c>
      <c r="E3" s="5" t="s">
        <v>9</v>
      </c>
      <c r="F3" s="21" t="s">
        <v>96</v>
      </c>
      <c r="G3" s="23">
        <v>20</v>
      </c>
      <c r="H3" s="30" t="s">
        <v>4</v>
      </c>
      <c r="I3" s="23">
        <f>G3/1000</f>
        <v>0.02</v>
      </c>
      <c r="J3" s="30" t="s">
        <v>9</v>
      </c>
    </row>
    <row r="4" spans="1:12" ht="15" customHeight="1" x14ac:dyDescent="0.25">
      <c r="A4" s="2" t="s">
        <v>1</v>
      </c>
      <c r="B4" s="4">
        <v>10</v>
      </c>
      <c r="C4" s="5" t="s">
        <v>23</v>
      </c>
      <c r="D4" s="4">
        <f>B4*1000</f>
        <v>10000</v>
      </c>
      <c r="E4" s="5" t="s">
        <v>5</v>
      </c>
      <c r="F4" s="25" t="s">
        <v>22</v>
      </c>
      <c r="G4" s="23">
        <v>20</v>
      </c>
      <c r="H4" s="30" t="s">
        <v>23</v>
      </c>
      <c r="I4" s="26">
        <f>G4*1000</f>
        <v>20000</v>
      </c>
      <c r="J4" s="30" t="s">
        <v>5</v>
      </c>
    </row>
    <row r="5" spans="1:12" ht="15" customHeight="1" x14ac:dyDescent="0.25">
      <c r="A5" s="2" t="s">
        <v>2</v>
      </c>
      <c r="B5" s="4">
        <v>400</v>
      </c>
      <c r="C5" s="5" t="s">
        <v>6</v>
      </c>
      <c r="D5" s="4">
        <f>B5</f>
        <v>400</v>
      </c>
      <c r="E5" s="5" t="s">
        <v>6</v>
      </c>
      <c r="F5" s="25" t="s">
        <v>24</v>
      </c>
      <c r="G5" s="23">
        <v>400</v>
      </c>
      <c r="H5" s="30" t="s">
        <v>6</v>
      </c>
      <c r="I5" s="22"/>
      <c r="J5" s="22"/>
    </row>
    <row r="6" spans="1:12" ht="15" customHeight="1" x14ac:dyDescent="0.25">
      <c r="A6" s="2" t="s">
        <v>3</v>
      </c>
      <c r="B6" s="4">
        <f>B4*B5</f>
        <v>4000</v>
      </c>
      <c r="C6" s="5" t="s">
        <v>7</v>
      </c>
      <c r="D6" s="4">
        <f t="shared" ref="D6" si="1">B6*1000</f>
        <v>4000000</v>
      </c>
      <c r="E6" s="5" t="s">
        <v>35</v>
      </c>
      <c r="F6" s="25" t="s">
        <v>32</v>
      </c>
      <c r="G6" s="26">
        <f>G5*G4</f>
        <v>8000</v>
      </c>
      <c r="H6" s="30" t="s">
        <v>7</v>
      </c>
      <c r="I6" s="1"/>
      <c r="J6" s="28"/>
    </row>
    <row r="16" spans="1:12" ht="15" customHeight="1" x14ac:dyDescent="0.25">
      <c r="F16" s="199" t="s">
        <v>128</v>
      </c>
      <c r="G16" s="200"/>
      <c r="H16" s="201"/>
      <c r="I16" s="191" t="s">
        <v>112</v>
      </c>
      <c r="J16" s="191" t="s">
        <v>113</v>
      </c>
      <c r="K16" s="189" t="s">
        <v>106</v>
      </c>
      <c r="L16" s="190"/>
    </row>
    <row r="17" spans="2:12" ht="15" customHeight="1" x14ac:dyDescent="0.25">
      <c r="F17" s="202"/>
      <c r="G17" s="203"/>
      <c r="H17" s="204"/>
      <c r="I17" s="192"/>
      <c r="J17" s="192"/>
      <c r="K17" s="73" t="s">
        <v>93</v>
      </c>
      <c r="L17" s="73" t="s">
        <v>94</v>
      </c>
    </row>
    <row r="18" spans="2:12" ht="15" customHeight="1" x14ac:dyDescent="0.25">
      <c r="F18" s="205" t="s">
        <v>117</v>
      </c>
      <c r="G18" s="206"/>
      <c r="H18" s="207"/>
      <c r="I18" s="80" t="s">
        <v>102</v>
      </c>
      <c r="J18" s="92" t="s">
        <v>101</v>
      </c>
      <c r="K18" s="94">
        <v>1</v>
      </c>
      <c r="L18" s="100">
        <v>9</v>
      </c>
    </row>
    <row r="19" spans="2:12" ht="15" customHeight="1" x14ac:dyDescent="0.25">
      <c r="D19">
        <f>4*PI()/10000000</f>
        <v>1.2566370614359173E-6</v>
      </c>
      <c r="E19" s="5" t="s">
        <v>90</v>
      </c>
      <c r="F19" s="193" t="s">
        <v>118</v>
      </c>
      <c r="G19" s="194"/>
      <c r="H19" s="195"/>
      <c r="I19" s="77" t="s">
        <v>103</v>
      </c>
      <c r="J19" s="86" t="s">
        <v>101</v>
      </c>
      <c r="K19" s="84">
        <v>1</v>
      </c>
      <c r="L19" s="74">
        <v>1</v>
      </c>
    </row>
    <row r="20" spans="2:12" ht="15" customHeight="1" x14ac:dyDescent="0.25">
      <c r="F20" s="193" t="s">
        <v>124</v>
      </c>
      <c r="G20" s="194"/>
      <c r="H20" s="195"/>
      <c r="I20" s="91" t="s">
        <v>10</v>
      </c>
      <c r="J20" s="87" t="s">
        <v>123</v>
      </c>
      <c r="K20" s="90">
        <v>1.66E-2</v>
      </c>
      <c r="L20" s="75">
        <v>1.66E-2</v>
      </c>
    </row>
    <row r="21" spans="2:12" ht="15" customHeight="1" x14ac:dyDescent="0.25">
      <c r="D21">
        <f>8.85419/1000000000000</f>
        <v>8.854189999999999E-12</v>
      </c>
      <c r="E21" s="5" t="s">
        <v>91</v>
      </c>
      <c r="F21" s="196" t="s">
        <v>122</v>
      </c>
      <c r="G21" s="197"/>
      <c r="H21" s="198"/>
      <c r="I21" s="93" t="s">
        <v>111</v>
      </c>
      <c r="J21" s="88" t="s">
        <v>100</v>
      </c>
      <c r="K21" s="101">
        <v>5.0000000000000001E-3</v>
      </c>
      <c r="L21" s="102">
        <v>50</v>
      </c>
    </row>
    <row r="23" spans="2:12" ht="15" customHeight="1" x14ac:dyDescent="0.25">
      <c r="D23">
        <f>0.0166/1000000</f>
        <v>1.66E-8</v>
      </c>
      <c r="E23" s="30" t="s">
        <v>89</v>
      </c>
    </row>
    <row r="24" spans="2:12" ht="15" customHeight="1" x14ac:dyDescent="0.25">
      <c r="F24" s="199" t="s">
        <v>129</v>
      </c>
      <c r="G24" s="200"/>
      <c r="H24" s="201"/>
      <c r="I24" s="191" t="s">
        <v>112</v>
      </c>
      <c r="J24" s="191" t="s">
        <v>113</v>
      </c>
      <c r="K24" s="189" t="s">
        <v>106</v>
      </c>
      <c r="L24" s="190"/>
    </row>
    <row r="25" spans="2:12" ht="15" customHeight="1" x14ac:dyDescent="0.25">
      <c r="B25" s="97">
        <v>20000000000</v>
      </c>
      <c r="D25" s="99">
        <f>1/B25</f>
        <v>5.0000000000000002E-11</v>
      </c>
      <c r="E25" s="5" t="s">
        <v>92</v>
      </c>
      <c r="F25" s="202"/>
      <c r="G25" s="203"/>
      <c r="H25" s="204"/>
      <c r="I25" s="192"/>
      <c r="J25" s="192"/>
      <c r="K25" s="73" t="s">
        <v>93</v>
      </c>
      <c r="L25" s="73" t="s">
        <v>94</v>
      </c>
    </row>
    <row r="26" spans="2:12" ht="15" customHeight="1" x14ac:dyDescent="0.25">
      <c r="F26" s="205" t="s">
        <v>114</v>
      </c>
      <c r="G26" s="206"/>
      <c r="H26" s="207"/>
      <c r="I26" s="80" t="s">
        <v>108</v>
      </c>
      <c r="J26" s="85" t="s">
        <v>4</v>
      </c>
      <c r="K26" s="89">
        <v>10</v>
      </c>
      <c r="L26" s="81">
        <v>10</v>
      </c>
    </row>
    <row r="27" spans="2:12" ht="15" customHeight="1" x14ac:dyDescent="0.25">
      <c r="F27" s="193" t="s">
        <v>115</v>
      </c>
      <c r="G27" s="194"/>
      <c r="H27" s="195"/>
      <c r="I27" s="77" t="s">
        <v>109</v>
      </c>
      <c r="J27" s="83" t="s">
        <v>4</v>
      </c>
      <c r="K27" s="13">
        <v>10</v>
      </c>
      <c r="L27" s="76">
        <v>20</v>
      </c>
    </row>
    <row r="28" spans="2:12" ht="15" customHeight="1" x14ac:dyDescent="0.25">
      <c r="D28" s="64">
        <f>(D25/(2*PI()*50*D21*9))*100</f>
        <v>0.19972332382483493</v>
      </c>
      <c r="E28" t="s">
        <v>127</v>
      </c>
      <c r="F28" s="196" t="s">
        <v>116</v>
      </c>
      <c r="G28" s="197"/>
      <c r="H28" s="198"/>
      <c r="I28" s="46" t="s">
        <v>107</v>
      </c>
      <c r="J28" s="46" t="s">
        <v>4</v>
      </c>
      <c r="K28" s="96">
        <f>B3</f>
        <v>15</v>
      </c>
      <c r="L28" s="82" t="s">
        <v>110</v>
      </c>
    </row>
    <row r="30" spans="2:12" ht="15" customHeight="1" x14ac:dyDescent="0.25">
      <c r="D30" s="98">
        <v>2.0000000000000002E-5</v>
      </c>
    </row>
    <row r="31" spans="2:12" ht="15" customHeight="1" x14ac:dyDescent="0.25">
      <c r="F31" s="199" t="s">
        <v>130</v>
      </c>
      <c r="G31" s="200"/>
      <c r="H31" s="201"/>
      <c r="I31" s="191" t="s">
        <v>112</v>
      </c>
      <c r="J31" s="191" t="s">
        <v>113</v>
      </c>
      <c r="K31" s="189" t="s">
        <v>106</v>
      </c>
      <c r="L31" s="190"/>
    </row>
    <row r="32" spans="2:12" ht="15" customHeight="1" x14ac:dyDescent="0.25">
      <c r="F32" s="202"/>
      <c r="G32" s="203"/>
      <c r="H32" s="204"/>
      <c r="I32" s="192"/>
      <c r="J32" s="192"/>
      <c r="K32" s="73" t="s">
        <v>93</v>
      </c>
      <c r="L32" s="73" t="s">
        <v>94</v>
      </c>
    </row>
    <row r="33" spans="4:12" ht="15" customHeight="1" x14ac:dyDescent="0.25">
      <c r="D33">
        <f>0.00000000005</f>
        <v>5.0000000000000002E-11</v>
      </c>
      <c r="F33" s="193" t="s">
        <v>119</v>
      </c>
      <c r="G33" s="194"/>
      <c r="H33" s="195"/>
      <c r="I33" s="78" t="s">
        <v>10</v>
      </c>
      <c r="J33" s="87" t="s">
        <v>98</v>
      </c>
      <c r="K33" s="13">
        <f>L33*2</f>
        <v>422.71552885207404</v>
      </c>
      <c r="L33" s="76">
        <f>(D23/((PI()/4)*D1^2))*1000000</f>
        <v>211.35776442603702</v>
      </c>
    </row>
    <row r="34" spans="4:12" ht="15" customHeight="1" x14ac:dyDescent="0.25">
      <c r="F34" s="193" t="s">
        <v>125</v>
      </c>
      <c r="G34" s="194"/>
      <c r="H34" s="195"/>
      <c r="I34" s="78" t="s">
        <v>104</v>
      </c>
      <c r="J34" s="87" t="s">
        <v>97</v>
      </c>
      <c r="K34" s="90">
        <f>((D19*K19)/PI())/LN((4*D3/D1)-1)*1000000</f>
        <v>0.24853397382384476</v>
      </c>
      <c r="L34" s="75">
        <f>((D19*L19)/(2*PI())*LN(I3/I2))*1000000</f>
        <v>0.13862943611198908</v>
      </c>
    </row>
    <row r="35" spans="4:12" ht="15" customHeight="1" x14ac:dyDescent="0.25">
      <c r="F35" s="193" t="s">
        <v>121</v>
      </c>
      <c r="G35" s="194"/>
      <c r="H35" s="195"/>
      <c r="I35" s="78" t="s">
        <v>126</v>
      </c>
      <c r="J35" s="87" t="s">
        <v>99</v>
      </c>
      <c r="K35" s="50">
        <f>((PI()*D21*K18)/LN((4*D3/D1)-1))*1000000000000</f>
        <v>17.283213004109697</v>
      </c>
      <c r="L35" s="76">
        <f>((2*PI()*D21*L18)/LN(I3/I2))*1000000000000</f>
        <v>722.34680119496863</v>
      </c>
    </row>
    <row r="36" spans="4:12" ht="15" customHeight="1" x14ac:dyDescent="0.25">
      <c r="F36" s="196" t="s">
        <v>120</v>
      </c>
      <c r="G36" s="197"/>
      <c r="H36" s="198"/>
      <c r="I36" s="79" t="s">
        <v>105</v>
      </c>
      <c r="J36" s="88" t="s">
        <v>100</v>
      </c>
      <c r="K36" s="95">
        <f>((PI()*(K21/1000000000000))/(LN(4*D3/D1-1)))*1000000000000</f>
        <v>9.7599063291558576E-3</v>
      </c>
      <c r="L36" s="103">
        <f>(2*PI()*(L21/1000000000000)/LN(L27/L26))*1000000000000</f>
        <v>453.23601418271943</v>
      </c>
    </row>
  </sheetData>
  <sheetProtection sheet="1" objects="1" scenarios="1"/>
  <mergeCells count="23">
    <mergeCell ref="F35:H35"/>
    <mergeCell ref="F36:H36"/>
    <mergeCell ref="F20:H20"/>
    <mergeCell ref="F16:H17"/>
    <mergeCell ref="F26:H26"/>
    <mergeCell ref="F27:H27"/>
    <mergeCell ref="F28:H28"/>
    <mergeCell ref="F18:H18"/>
    <mergeCell ref="F21:H21"/>
    <mergeCell ref="F19:H19"/>
    <mergeCell ref="F24:H25"/>
    <mergeCell ref="F31:H32"/>
    <mergeCell ref="K16:L16"/>
    <mergeCell ref="I16:I17"/>
    <mergeCell ref="J16:J17"/>
    <mergeCell ref="F33:H33"/>
    <mergeCell ref="F34:H34"/>
    <mergeCell ref="I24:I25"/>
    <mergeCell ref="J24:J25"/>
    <mergeCell ref="K24:L24"/>
    <mergeCell ref="I31:I32"/>
    <mergeCell ref="J31:J32"/>
    <mergeCell ref="K31:L31"/>
  </mergeCells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 sizeWithCells="1">
              <from>
                <xdr:col>9</xdr:col>
                <xdr:colOff>600075</xdr:colOff>
                <xdr:row>2</xdr:row>
                <xdr:rowOff>19050</xdr:rowOff>
              </from>
              <to>
                <xdr:col>12</xdr:col>
                <xdr:colOff>142875</xdr:colOff>
                <xdr:row>4</xdr:row>
                <xdr:rowOff>133350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8" r:id="rId6">
          <objectPr defaultSize="0" r:id="rId7">
            <anchor moveWithCells="1">
              <from>
                <xdr:col>1</xdr:col>
                <xdr:colOff>238125</xdr:colOff>
                <xdr:row>18</xdr:row>
                <xdr:rowOff>0</xdr:rowOff>
              </from>
              <to>
                <xdr:col>3</xdr:col>
                <xdr:colOff>0</xdr:colOff>
                <xdr:row>19</xdr:row>
                <xdr:rowOff>47625</xdr:rowOff>
              </to>
            </anchor>
          </objectPr>
        </oleObject>
      </mc:Choice>
      <mc:Fallback>
        <oleObject progId="Equation.3" shapeId="10248" r:id="rId6"/>
      </mc:Fallback>
    </mc:AlternateContent>
    <mc:AlternateContent xmlns:mc="http://schemas.openxmlformats.org/markup-compatibility/2006">
      <mc:Choice Requires="x14">
        <oleObject progId="Equation.3" shapeId="10249" r:id="rId8">
          <objectPr defaultSize="0" autoPict="0" r:id="rId9">
            <anchor moveWithCells="1">
              <from>
                <xdr:col>0</xdr:col>
                <xdr:colOff>742950</xdr:colOff>
                <xdr:row>20</xdr:row>
                <xdr:rowOff>28575</xdr:rowOff>
              </from>
              <to>
                <xdr:col>2</xdr:col>
                <xdr:colOff>752475</xdr:colOff>
                <xdr:row>21</xdr:row>
                <xdr:rowOff>66675</xdr:rowOff>
              </to>
            </anchor>
          </objectPr>
        </oleObject>
      </mc:Choice>
      <mc:Fallback>
        <oleObject progId="Equation.3" shapeId="10249" r:id="rId8"/>
      </mc:Fallback>
    </mc:AlternateContent>
    <mc:AlternateContent xmlns:mc="http://schemas.openxmlformats.org/markup-compatibility/2006">
      <mc:Choice Requires="x14">
        <oleObject progId="Equation.3" shapeId="10250" r:id="rId10">
          <objectPr defaultSize="0" r:id="rId11">
            <anchor moveWithCells="1">
              <from>
                <xdr:col>2</xdr:col>
                <xdr:colOff>238125</xdr:colOff>
                <xdr:row>21</xdr:row>
                <xdr:rowOff>180975</xdr:rowOff>
              </from>
              <to>
                <xdr:col>2</xdr:col>
                <xdr:colOff>742950</xdr:colOff>
                <xdr:row>23</xdr:row>
                <xdr:rowOff>28575</xdr:rowOff>
              </to>
            </anchor>
          </objectPr>
        </oleObject>
      </mc:Choice>
      <mc:Fallback>
        <oleObject progId="Equation.3" shapeId="10250" r:id="rId10"/>
      </mc:Fallback>
    </mc:AlternateContent>
    <mc:AlternateContent xmlns:mc="http://schemas.openxmlformats.org/markup-compatibility/2006">
      <mc:Choice Requires="x14">
        <oleObject progId="Equation.3" shapeId="10251" r:id="rId12">
          <objectPr defaultSize="0" r:id="rId13">
            <anchor moveWithCells="1">
              <from>
                <xdr:col>2</xdr:col>
                <xdr:colOff>352425</xdr:colOff>
                <xdr:row>24</xdr:row>
                <xdr:rowOff>28575</xdr:rowOff>
              </from>
              <to>
                <xdr:col>2</xdr:col>
                <xdr:colOff>733425</xdr:colOff>
                <xdr:row>25</xdr:row>
                <xdr:rowOff>0</xdr:rowOff>
              </to>
            </anchor>
          </objectPr>
        </oleObject>
      </mc:Choice>
      <mc:Fallback>
        <oleObject progId="Equation.3" shapeId="10251" r:id="rId12"/>
      </mc:Fallback>
    </mc:AlternateContent>
    <mc:AlternateContent xmlns:mc="http://schemas.openxmlformats.org/markup-compatibility/2006">
      <mc:Choice Requires="x14">
        <oleObject progId="Equation.3" shapeId="10252" r:id="rId14">
          <objectPr defaultSize="0" autoPict="0" r:id="rId15">
            <anchor moveWithCells="1" sizeWithCells="1">
              <from>
                <xdr:col>0</xdr:col>
                <xdr:colOff>180975</xdr:colOff>
                <xdr:row>26</xdr:row>
                <xdr:rowOff>57150</xdr:rowOff>
              </from>
              <to>
                <xdr:col>2</xdr:col>
                <xdr:colOff>533400</xdr:colOff>
                <xdr:row>28</xdr:row>
                <xdr:rowOff>123825</xdr:rowOff>
              </to>
            </anchor>
          </objectPr>
        </oleObject>
      </mc:Choice>
      <mc:Fallback>
        <oleObject progId="Equation.3" shapeId="10252" r:id="rId14"/>
      </mc:Fallback>
    </mc:AlternateContent>
    <mc:AlternateContent xmlns:mc="http://schemas.openxmlformats.org/markup-compatibility/2006">
      <mc:Choice Requires="x14">
        <oleObject progId="Equation.3" shapeId="10253" r:id="rId16">
          <objectPr defaultSize="0" autoPict="0" r:id="rId17">
            <anchor moveWithCells="1" sizeWithCells="1">
              <from>
                <xdr:col>1</xdr:col>
                <xdr:colOff>0</xdr:colOff>
                <xdr:row>7</xdr:row>
                <xdr:rowOff>0</xdr:rowOff>
              </from>
              <to>
                <xdr:col>8</xdr:col>
                <xdr:colOff>28575</xdr:colOff>
                <xdr:row>11</xdr:row>
                <xdr:rowOff>180975</xdr:rowOff>
              </to>
            </anchor>
          </objectPr>
        </oleObject>
      </mc:Choice>
      <mc:Fallback>
        <oleObject progId="Equation.3" shapeId="10253" r:id="rId1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7:F45"/>
  <sheetViews>
    <sheetView topLeftCell="A4" zoomScaleNormal="100" workbookViewId="0">
      <selection activeCell="J41" sqref="J41"/>
    </sheetView>
  </sheetViews>
  <sheetFormatPr baseColWidth="10" defaultColWidth="11.42578125" defaultRowHeight="15" customHeight="1" x14ac:dyDescent="0.25"/>
  <sheetData>
    <row r="37" spans="2:6" ht="15" customHeight="1" x14ac:dyDescent="0.25">
      <c r="C37" s="126" t="s">
        <v>153</v>
      </c>
      <c r="D37" s="127" t="s">
        <v>151</v>
      </c>
      <c r="E37" s="127" t="s">
        <v>152</v>
      </c>
    </row>
    <row r="38" spans="2:6" ht="15" customHeight="1" x14ac:dyDescent="0.25">
      <c r="B38" s="60" t="s">
        <v>148</v>
      </c>
      <c r="C38" s="185">
        <v>40</v>
      </c>
      <c r="D38" s="66">
        <f>$C38*COS(0)</f>
        <v>40</v>
      </c>
      <c r="E38" s="66">
        <f>$C38*SIN(0)</f>
        <v>0</v>
      </c>
    </row>
    <row r="39" spans="2:6" ht="15" customHeight="1" x14ac:dyDescent="0.25">
      <c r="B39" s="60" t="s">
        <v>149</v>
      </c>
      <c r="C39" s="185">
        <v>30</v>
      </c>
      <c r="D39" s="66">
        <f>$C39*COS(2*PI()/3)</f>
        <v>-14.999999999999993</v>
      </c>
      <c r="E39" s="66">
        <f>$C39*SIN(2*PI()/3)</f>
        <v>25.98076211353316</v>
      </c>
    </row>
    <row r="40" spans="2:6" ht="15" customHeight="1" x14ac:dyDescent="0.25">
      <c r="B40" s="60" t="s">
        <v>150</v>
      </c>
      <c r="C40" s="185">
        <v>20</v>
      </c>
      <c r="D40" s="66">
        <f>$C40*COS(-2*PI()/3)</f>
        <v>-9.9999999999999964</v>
      </c>
      <c r="E40" s="66">
        <f>$C40*SIN(-2*PI()/3)</f>
        <v>-17.320508075688775</v>
      </c>
    </row>
    <row r="42" spans="2:6" ht="15" customHeight="1" x14ac:dyDescent="0.25">
      <c r="B42" s="60" t="s">
        <v>154</v>
      </c>
      <c r="C42" s="66">
        <f>(D42^2+E42^2)^0.5</f>
        <v>17.320508075688782</v>
      </c>
      <c r="D42" s="66">
        <f>SUM(D38:D40)</f>
        <v>15.000000000000011</v>
      </c>
      <c r="E42" s="66">
        <f>SUM(E38:E40)</f>
        <v>8.6602540378443855</v>
      </c>
    </row>
    <row r="43" spans="2:6" ht="15" customHeight="1" x14ac:dyDescent="0.25">
      <c r="B43" s="25" t="s">
        <v>155</v>
      </c>
      <c r="C43" s="63">
        <f>E42/D42</f>
        <v>0.57735026918962529</v>
      </c>
    </row>
    <row r="44" spans="2:6" ht="15" customHeight="1" x14ac:dyDescent="0.25">
      <c r="B44" s="25" t="s">
        <v>156</v>
      </c>
      <c r="C44" s="66">
        <f>E44*(180/PI())</f>
        <v>29.999999999999979</v>
      </c>
      <c r="D44" s="128" t="s">
        <v>158</v>
      </c>
      <c r="E44" s="63">
        <f>ATAN(C43)</f>
        <v>0.52359877559829848</v>
      </c>
      <c r="F44" s="128" t="s">
        <v>157</v>
      </c>
    </row>
    <row r="45" spans="2:6" ht="15" customHeight="1" x14ac:dyDescent="0.25">
      <c r="B45" s="25"/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33"/>
  <sheetViews>
    <sheetView topLeftCell="I29" workbookViewId="0">
      <selection activeCell="S45" sqref="S45"/>
    </sheetView>
  </sheetViews>
  <sheetFormatPr baseColWidth="10" defaultColWidth="6.7109375" defaultRowHeight="15" x14ac:dyDescent="0.25"/>
  <sheetData>
    <row r="1" spans="1:30" x14ac:dyDescent="0.25">
      <c r="A1" s="104"/>
      <c r="B1" s="105" t="s">
        <v>131</v>
      </c>
      <c r="C1" s="186">
        <v>100</v>
      </c>
      <c r="D1" s="104" t="s">
        <v>132</v>
      </c>
      <c r="E1" s="104"/>
      <c r="F1" s="105" t="s">
        <v>49</v>
      </c>
      <c r="G1" s="107">
        <f>(0.5*C1*C2)</f>
        <v>3750</v>
      </c>
      <c r="H1" s="108">
        <f>G1/75</f>
        <v>50</v>
      </c>
      <c r="I1" s="109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x14ac:dyDescent="0.25">
      <c r="A2" s="104"/>
      <c r="B2" s="105" t="s">
        <v>133</v>
      </c>
      <c r="C2" s="186">
        <v>75</v>
      </c>
      <c r="D2" s="104" t="s">
        <v>134</v>
      </c>
      <c r="E2" s="104"/>
      <c r="F2" s="105" t="s">
        <v>3</v>
      </c>
      <c r="G2" s="107">
        <f>$G$1*C5</f>
        <v>3247.5952641916451</v>
      </c>
      <c r="H2" s="108">
        <f>G2/75</f>
        <v>43.301270189221938</v>
      </c>
      <c r="I2" s="107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x14ac:dyDescent="0.25">
      <c r="A3" s="104"/>
      <c r="B3" s="110" t="s">
        <v>135</v>
      </c>
      <c r="C3" s="186">
        <v>30</v>
      </c>
      <c r="D3" s="104" t="s">
        <v>136</v>
      </c>
      <c r="E3" s="104"/>
      <c r="F3" s="105" t="s">
        <v>137</v>
      </c>
      <c r="G3" s="107">
        <f>$G$1*C6</f>
        <v>1874.9999999999998</v>
      </c>
      <c r="H3" s="108">
        <f>G3/75</f>
        <v>24.999999999999996</v>
      </c>
      <c r="I3" s="107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x14ac:dyDescent="0.25">
      <c r="A4" s="104"/>
      <c r="B4" s="104"/>
      <c r="C4" s="104"/>
      <c r="D4" s="104"/>
      <c r="E4" s="104"/>
      <c r="F4" s="104"/>
      <c r="G4" s="111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1:30" x14ac:dyDescent="0.25">
      <c r="A5" s="104"/>
      <c r="B5" s="112" t="s">
        <v>138</v>
      </c>
      <c r="C5" s="106">
        <f>COS(C3*PI()/180)</f>
        <v>0.86602540378443871</v>
      </c>
      <c r="D5" s="104"/>
      <c r="E5" s="104"/>
      <c r="F5" s="113"/>
      <c r="G5" s="107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</row>
    <row r="6" spans="1:30" x14ac:dyDescent="0.25">
      <c r="A6" s="104"/>
      <c r="B6" s="112" t="s">
        <v>139</v>
      </c>
      <c r="C6" s="114">
        <f>SIN(C3*PI()/180)</f>
        <v>0.49999999999999994</v>
      </c>
      <c r="D6" s="105"/>
      <c r="E6" s="115"/>
      <c r="F6" s="113"/>
      <c r="G6" s="107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</row>
    <row r="7" spans="1:30" x14ac:dyDescent="0.25">
      <c r="A7" s="104"/>
      <c r="B7" s="104"/>
      <c r="C7" s="104"/>
      <c r="D7" s="116"/>
      <c r="E7" s="115"/>
      <c r="F7" s="115"/>
      <c r="G7" s="111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</row>
    <row r="8" spans="1:30" x14ac:dyDescent="0.25">
      <c r="A8" s="104"/>
      <c r="B8" s="117"/>
      <c r="C8" s="117"/>
      <c r="D8" s="104"/>
      <c r="E8" s="104"/>
      <c r="F8" s="105"/>
      <c r="G8" s="118"/>
      <c r="H8" s="117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</row>
    <row r="9" spans="1:30" x14ac:dyDescent="0.25">
      <c r="A9" s="104"/>
      <c r="B9" s="117"/>
      <c r="C9" s="117"/>
      <c r="D9" s="117"/>
      <c r="E9" s="117"/>
      <c r="F9" s="117"/>
      <c r="G9" s="117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</row>
    <row r="10" spans="1:30" x14ac:dyDescent="0.25">
      <c r="A10" s="104"/>
      <c r="B10" s="117"/>
      <c r="C10" s="104"/>
      <c r="D10" s="104"/>
      <c r="E10" s="117"/>
      <c r="F10" s="117"/>
      <c r="G10" s="117"/>
      <c r="H10" s="117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</row>
    <row r="11" spans="1:30" x14ac:dyDescent="0.25">
      <c r="A11" s="119" t="s">
        <v>140</v>
      </c>
      <c r="B11" s="120" t="s">
        <v>141</v>
      </c>
      <c r="C11" s="120" t="s">
        <v>142</v>
      </c>
      <c r="D11" s="120" t="s">
        <v>143</v>
      </c>
      <c r="E11" s="120" t="s">
        <v>144</v>
      </c>
      <c r="F11" s="120"/>
      <c r="G11" s="120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 t="str">
        <f t="shared" ref="W11:Z26" si="0">A11</f>
        <v>ºsex</v>
      </c>
      <c r="X11" s="123" t="str">
        <f t="shared" si="0"/>
        <v>U (t)</v>
      </c>
      <c r="Y11" s="123" t="str">
        <f t="shared" si="0"/>
        <v>I (t)</v>
      </c>
      <c r="Z11" s="123" t="str">
        <f t="shared" si="0"/>
        <v>p (t)</v>
      </c>
      <c r="AA11" s="120" t="s">
        <v>145</v>
      </c>
      <c r="AB11" s="120" t="s">
        <v>146</v>
      </c>
      <c r="AC11" s="119" t="s">
        <v>147</v>
      </c>
      <c r="AD11" s="122"/>
    </row>
    <row r="12" spans="1:30" x14ac:dyDescent="0.25">
      <c r="A12" s="107">
        <v>0</v>
      </c>
      <c r="B12" s="109">
        <f t="shared" ref="B12:B75" si="1">$C$1*COS(($A12)*(PI()/180))</f>
        <v>100</v>
      </c>
      <c r="C12" s="109">
        <f t="shared" ref="C12:C75" si="2">$C$2*COS(($A12-$C$3)*(PI()/180))</f>
        <v>64.9519052838329</v>
      </c>
      <c r="D12" s="109">
        <f>$H$1*($C$5+COS((2*$A12-$C$3)*(PI()/180)))</f>
        <v>86.602540378443877</v>
      </c>
      <c r="E12" s="109">
        <f>$G$2+$G$1*COS((2*$A12-$C$3)*(PI()/180))</f>
        <v>6495.1905283832903</v>
      </c>
      <c r="F12" s="107">
        <v>0</v>
      </c>
      <c r="G12" s="107"/>
      <c r="H12" s="109"/>
      <c r="I12" s="12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7">
        <f t="shared" si="0"/>
        <v>0</v>
      </c>
      <c r="X12" s="107">
        <f t="shared" si="0"/>
        <v>100</v>
      </c>
      <c r="Y12" s="107">
        <f t="shared" si="0"/>
        <v>64.9519052838329</v>
      </c>
      <c r="Z12" s="107">
        <f>D12</f>
        <v>86.602540378443877</v>
      </c>
      <c r="AA12" s="107">
        <f>$H$2*(1+COS(2*$A12*PI()/180))</f>
        <v>86.602540378443877</v>
      </c>
      <c r="AB12" s="107">
        <f>$H$3*SIN(2*$A12*PI()/180)</f>
        <v>0</v>
      </c>
      <c r="AC12" s="107">
        <f>$H$2</f>
        <v>43.301270189221938</v>
      </c>
      <c r="AD12" s="107">
        <v>0</v>
      </c>
    </row>
    <row r="13" spans="1:30" x14ac:dyDescent="0.25">
      <c r="A13" s="107">
        <f>6+A12</f>
        <v>6</v>
      </c>
      <c r="B13" s="109">
        <f t="shared" si="1"/>
        <v>99.452189536827333</v>
      </c>
      <c r="C13" s="109">
        <f t="shared" si="2"/>
        <v>68.515909323195061</v>
      </c>
      <c r="D13" s="109">
        <f t="shared" ref="D13:D76" si="3">$H$1*($C$5+COS((2*$A13-$C$3)*(PI()/180)))</f>
        <v>90.854096003979606</v>
      </c>
      <c r="E13" s="109">
        <f t="shared" ref="E13:E76" si="4">$G$2+$G$1*COS((2*$A13-$C$3)*(PI()/180))</f>
        <v>6814.0572002984709</v>
      </c>
      <c r="F13" s="107">
        <v>0</v>
      </c>
      <c r="G13" s="107"/>
      <c r="H13" s="109"/>
      <c r="I13" s="12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7">
        <f t="shared" si="0"/>
        <v>6</v>
      </c>
      <c r="X13" s="107">
        <f t="shared" si="0"/>
        <v>99.452189536827333</v>
      </c>
      <c r="Y13" s="107">
        <f t="shared" si="0"/>
        <v>68.515909323195061</v>
      </c>
      <c r="Z13" s="107">
        <f t="shared" si="0"/>
        <v>90.854096003979606</v>
      </c>
      <c r="AA13" s="107">
        <f t="shared" ref="AA13:AA76" si="5">$H$2*(1+COS(2*$A13*PI()/180))</f>
        <v>85.656303733535637</v>
      </c>
      <c r="AB13" s="107">
        <f t="shared" ref="AB13:AB76" si="6">$H$3*SIN(2*$A13*PI()/180)</f>
        <v>5.1977922704439825</v>
      </c>
      <c r="AC13" s="107">
        <f t="shared" ref="AC13:AC76" si="7">$H$2</f>
        <v>43.301270189221938</v>
      </c>
      <c r="AD13" s="107">
        <v>0</v>
      </c>
    </row>
    <row r="14" spans="1:30" x14ac:dyDescent="0.25">
      <c r="A14" s="107">
        <f t="shared" ref="A14:A77" si="8">6+A13</f>
        <v>12</v>
      </c>
      <c r="B14" s="109">
        <f t="shared" si="1"/>
        <v>97.814760073380569</v>
      </c>
      <c r="C14" s="109">
        <f t="shared" si="2"/>
        <v>71.329238722136509</v>
      </c>
      <c r="D14" s="109">
        <f t="shared" si="3"/>
        <v>93.027364957635598</v>
      </c>
      <c r="E14" s="109">
        <f t="shared" si="4"/>
        <v>6977.0523718226705</v>
      </c>
      <c r="F14" s="107">
        <v>0</v>
      </c>
      <c r="G14" s="107"/>
      <c r="H14" s="109"/>
      <c r="I14" s="12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7">
        <f t="shared" si="0"/>
        <v>12</v>
      </c>
      <c r="X14" s="107">
        <f t="shared" si="0"/>
        <v>97.814760073380569</v>
      </c>
      <c r="Y14" s="107">
        <f t="shared" si="0"/>
        <v>71.329238722136509</v>
      </c>
      <c r="Z14" s="107">
        <f t="shared" si="0"/>
        <v>93.027364957635598</v>
      </c>
      <c r="AA14" s="107">
        <f t="shared" si="5"/>
        <v>82.858948880740598</v>
      </c>
      <c r="AB14" s="107">
        <f t="shared" si="6"/>
        <v>10.168416076895003</v>
      </c>
      <c r="AC14" s="107">
        <f t="shared" si="7"/>
        <v>43.301270189221938</v>
      </c>
      <c r="AD14" s="107">
        <v>0</v>
      </c>
    </row>
    <row r="15" spans="1:30" x14ac:dyDescent="0.25">
      <c r="A15" s="107">
        <f t="shared" si="8"/>
        <v>18</v>
      </c>
      <c r="B15" s="109">
        <f t="shared" si="1"/>
        <v>95.10565162951535</v>
      </c>
      <c r="C15" s="109">
        <f t="shared" si="2"/>
        <v>73.361070055035427</v>
      </c>
      <c r="D15" s="109">
        <f t="shared" si="3"/>
        <v>93.027364957635598</v>
      </c>
      <c r="E15" s="109">
        <f t="shared" si="4"/>
        <v>6977.0523718226705</v>
      </c>
      <c r="F15" s="107">
        <v>0</v>
      </c>
      <c r="G15" s="107"/>
      <c r="H15" s="109"/>
      <c r="I15" s="12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7">
        <f t="shared" si="0"/>
        <v>18</v>
      </c>
      <c r="X15" s="107">
        <f t="shared" si="0"/>
        <v>95.10565162951535</v>
      </c>
      <c r="Y15" s="107">
        <f t="shared" si="0"/>
        <v>73.361070055035427</v>
      </c>
      <c r="Z15" s="107">
        <f t="shared" si="0"/>
        <v>93.027364957635598</v>
      </c>
      <c r="AA15" s="107">
        <f t="shared" si="5"/>
        <v>78.332733650323789</v>
      </c>
      <c r="AB15" s="107">
        <f t="shared" si="6"/>
        <v>14.694631307311827</v>
      </c>
      <c r="AC15" s="107">
        <f t="shared" si="7"/>
        <v>43.301270189221938</v>
      </c>
      <c r="AD15" s="107">
        <v>0</v>
      </c>
    </row>
    <row r="16" spans="1:30" x14ac:dyDescent="0.25">
      <c r="A16" s="107">
        <f t="shared" si="8"/>
        <v>24</v>
      </c>
      <c r="B16" s="109">
        <f t="shared" si="1"/>
        <v>91.354545764260081</v>
      </c>
      <c r="C16" s="109">
        <f t="shared" si="2"/>
        <v>74.589142152620497</v>
      </c>
      <c r="D16" s="109">
        <f>$H$1*($C$5+COS((2*$A16-$C$3)*(PI()/180)))</f>
        <v>90.854096003979606</v>
      </c>
      <c r="E16" s="109">
        <f t="shared" si="4"/>
        <v>6814.0572002984709</v>
      </c>
      <c r="F16" s="107">
        <v>0</v>
      </c>
      <c r="G16" s="107"/>
      <c r="H16" s="109"/>
      <c r="I16" s="12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7">
        <f t="shared" si="0"/>
        <v>24</v>
      </c>
      <c r="X16" s="107">
        <f t="shared" si="0"/>
        <v>91.354545764260081</v>
      </c>
      <c r="Y16" s="107">
        <f t="shared" si="0"/>
        <v>74.589142152620497</v>
      </c>
      <c r="Z16" s="107">
        <f t="shared" si="0"/>
        <v>90.854096003979606</v>
      </c>
      <c r="AA16" s="107">
        <f t="shared" si="5"/>
        <v>72.275475367044763</v>
      </c>
      <c r="AB16" s="107">
        <f t="shared" si="6"/>
        <v>18.578620636934851</v>
      </c>
      <c r="AC16" s="107">
        <f t="shared" si="7"/>
        <v>43.301270189221938</v>
      </c>
      <c r="AD16" s="107">
        <v>0</v>
      </c>
    </row>
    <row r="17" spans="1:30" x14ac:dyDescent="0.25">
      <c r="A17" s="107">
        <f t="shared" si="8"/>
        <v>30</v>
      </c>
      <c r="B17" s="109">
        <f t="shared" si="1"/>
        <v>86.602540378443877</v>
      </c>
      <c r="C17" s="109">
        <f t="shared" si="2"/>
        <v>75</v>
      </c>
      <c r="D17" s="109">
        <f t="shared" si="3"/>
        <v>86.602540378443877</v>
      </c>
      <c r="E17" s="109">
        <f t="shared" si="4"/>
        <v>6495.1905283832903</v>
      </c>
      <c r="F17" s="107">
        <v>0</v>
      </c>
      <c r="G17" s="107"/>
      <c r="H17" s="109"/>
      <c r="I17" s="12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7">
        <f t="shared" si="0"/>
        <v>30</v>
      </c>
      <c r="X17" s="107">
        <f t="shared" si="0"/>
        <v>86.602540378443877</v>
      </c>
      <c r="Y17" s="107">
        <f t="shared" si="0"/>
        <v>75</v>
      </c>
      <c r="Z17" s="107">
        <f t="shared" si="0"/>
        <v>86.602540378443877</v>
      </c>
      <c r="AA17" s="107">
        <f t="shared" si="5"/>
        <v>64.9519052838329</v>
      </c>
      <c r="AB17" s="107">
        <f t="shared" si="6"/>
        <v>21.650635094610962</v>
      </c>
      <c r="AC17" s="107">
        <f t="shared" si="7"/>
        <v>43.301270189221938</v>
      </c>
      <c r="AD17" s="107">
        <v>0</v>
      </c>
    </row>
    <row r="18" spans="1:30" x14ac:dyDescent="0.25">
      <c r="A18" s="107">
        <f t="shared" si="8"/>
        <v>36</v>
      </c>
      <c r="B18" s="109">
        <f t="shared" si="1"/>
        <v>80.901699437494742</v>
      </c>
      <c r="C18" s="109">
        <f t="shared" si="2"/>
        <v>74.589142152620497</v>
      </c>
      <c r="D18" s="109">
        <f t="shared" si="3"/>
        <v>80.458511463091639</v>
      </c>
      <c r="E18" s="109">
        <f t="shared" si="4"/>
        <v>6034.3883597318736</v>
      </c>
      <c r="F18" s="107">
        <v>0</v>
      </c>
      <c r="G18" s="107"/>
      <c r="H18" s="109"/>
      <c r="I18" s="12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7">
        <f t="shared" si="0"/>
        <v>36</v>
      </c>
      <c r="X18" s="107">
        <f t="shared" si="0"/>
        <v>80.901699437494742</v>
      </c>
      <c r="Y18" s="107">
        <f t="shared" si="0"/>
        <v>74.589142152620497</v>
      </c>
      <c r="Z18" s="107">
        <f t="shared" si="0"/>
        <v>80.458511463091639</v>
      </c>
      <c r="AA18" s="107">
        <f t="shared" si="5"/>
        <v>56.682098555712813</v>
      </c>
      <c r="AB18" s="107">
        <f t="shared" si="6"/>
        <v>23.776412907378834</v>
      </c>
      <c r="AC18" s="107">
        <f t="shared" si="7"/>
        <v>43.301270189221938</v>
      </c>
      <c r="AD18" s="107">
        <v>0</v>
      </c>
    </row>
    <row r="19" spans="1:30" x14ac:dyDescent="0.25">
      <c r="A19" s="107">
        <f t="shared" si="8"/>
        <v>42</v>
      </c>
      <c r="B19" s="109">
        <f t="shared" si="1"/>
        <v>74.314482547739431</v>
      </c>
      <c r="C19" s="109">
        <f t="shared" si="2"/>
        <v>73.361070055035427</v>
      </c>
      <c r="D19" s="109">
        <f t="shared" si="3"/>
        <v>72.690532803845585</v>
      </c>
      <c r="E19" s="109">
        <f t="shared" si="4"/>
        <v>5451.789960288419</v>
      </c>
      <c r="F19" s="107">
        <v>0</v>
      </c>
      <c r="G19" s="107"/>
      <c r="H19" s="109"/>
      <c r="I19" s="12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7">
        <f t="shared" si="0"/>
        <v>42</v>
      </c>
      <c r="X19" s="107">
        <f t="shared" si="0"/>
        <v>74.314482547739431</v>
      </c>
      <c r="Y19" s="107">
        <f t="shared" si="0"/>
        <v>73.361070055035427</v>
      </c>
      <c r="Z19" s="107">
        <f t="shared" si="0"/>
        <v>72.690532803845585</v>
      </c>
      <c r="AA19" s="107">
        <f t="shared" si="5"/>
        <v>47.827485419638762</v>
      </c>
      <c r="AB19" s="107">
        <f t="shared" si="6"/>
        <v>24.86304738420683</v>
      </c>
      <c r="AC19" s="107">
        <f t="shared" si="7"/>
        <v>43.301270189221938</v>
      </c>
      <c r="AD19" s="107">
        <v>0</v>
      </c>
    </row>
    <row r="20" spans="1:30" x14ac:dyDescent="0.25">
      <c r="A20" s="107">
        <f t="shared" si="8"/>
        <v>48</v>
      </c>
      <c r="B20" s="109">
        <f t="shared" si="1"/>
        <v>66.913060635885827</v>
      </c>
      <c r="C20" s="109">
        <f t="shared" si="2"/>
        <v>71.329238722136509</v>
      </c>
      <c r="D20" s="109">
        <f t="shared" si="3"/>
        <v>63.638102343011951</v>
      </c>
      <c r="E20" s="109">
        <f t="shared" si="4"/>
        <v>4772.8576757258961</v>
      </c>
      <c r="F20" s="107">
        <v>0</v>
      </c>
      <c r="G20" s="107"/>
      <c r="H20" s="109"/>
      <c r="I20" s="12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7">
        <f t="shared" si="0"/>
        <v>48</v>
      </c>
      <c r="X20" s="107">
        <f t="shared" si="0"/>
        <v>66.913060635885827</v>
      </c>
      <c r="Y20" s="107">
        <f t="shared" si="0"/>
        <v>71.329238722136509</v>
      </c>
      <c r="Z20" s="107">
        <f t="shared" si="0"/>
        <v>63.638102343011951</v>
      </c>
      <c r="AA20" s="107">
        <f t="shared" si="5"/>
        <v>38.775054958805121</v>
      </c>
      <c r="AB20" s="107">
        <f t="shared" si="6"/>
        <v>24.86304738420683</v>
      </c>
      <c r="AC20" s="107">
        <f t="shared" si="7"/>
        <v>43.301270189221938</v>
      </c>
      <c r="AD20" s="107">
        <v>0</v>
      </c>
    </row>
    <row r="21" spans="1:30" x14ac:dyDescent="0.25">
      <c r="A21" s="107">
        <f t="shared" si="8"/>
        <v>54</v>
      </c>
      <c r="B21" s="109">
        <f t="shared" si="1"/>
        <v>58.778525229247315</v>
      </c>
      <c r="C21" s="109">
        <f t="shared" si="2"/>
        <v>68.515909323195061</v>
      </c>
      <c r="D21" s="109">
        <f t="shared" si="3"/>
        <v>53.696854730109912</v>
      </c>
      <c r="E21" s="109">
        <f t="shared" si="4"/>
        <v>4027.2641047582429</v>
      </c>
      <c r="F21" s="107">
        <v>0</v>
      </c>
      <c r="G21" s="107"/>
      <c r="H21" s="109"/>
      <c r="I21" s="12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7">
        <f t="shared" si="0"/>
        <v>54</v>
      </c>
      <c r="X21" s="107">
        <f t="shared" si="0"/>
        <v>58.778525229247315</v>
      </c>
      <c r="Y21" s="107">
        <f t="shared" si="0"/>
        <v>68.515909323195061</v>
      </c>
      <c r="Z21" s="107">
        <f t="shared" si="0"/>
        <v>53.696854730109912</v>
      </c>
      <c r="AA21" s="107">
        <f t="shared" si="5"/>
        <v>29.920441822731068</v>
      </c>
      <c r="AB21" s="107">
        <f t="shared" si="6"/>
        <v>23.776412907378838</v>
      </c>
      <c r="AC21" s="107">
        <f t="shared" si="7"/>
        <v>43.301270189221938</v>
      </c>
      <c r="AD21" s="107">
        <v>0</v>
      </c>
    </row>
    <row r="22" spans="1:30" x14ac:dyDescent="0.25">
      <c r="A22" s="107">
        <f t="shared" si="8"/>
        <v>60</v>
      </c>
      <c r="B22" s="109">
        <f t="shared" si="1"/>
        <v>50.000000000000014</v>
      </c>
      <c r="C22" s="109">
        <f t="shared" si="2"/>
        <v>64.9519052838329</v>
      </c>
      <c r="D22" s="109">
        <f t="shared" si="3"/>
        <v>43.301270189221938</v>
      </c>
      <c r="E22" s="109">
        <f t="shared" si="4"/>
        <v>3247.5952641916456</v>
      </c>
      <c r="F22" s="107">
        <v>0</v>
      </c>
      <c r="G22" s="107"/>
      <c r="H22" s="109"/>
      <c r="I22" s="12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7">
        <f t="shared" si="0"/>
        <v>60</v>
      </c>
      <c r="X22" s="107">
        <f t="shared" si="0"/>
        <v>50.000000000000014</v>
      </c>
      <c r="Y22" s="107">
        <f t="shared" si="0"/>
        <v>64.9519052838329</v>
      </c>
      <c r="Z22" s="107">
        <f t="shared" si="0"/>
        <v>43.301270189221938</v>
      </c>
      <c r="AA22" s="107">
        <f t="shared" si="5"/>
        <v>21.65063509461098</v>
      </c>
      <c r="AB22" s="107">
        <f t="shared" si="6"/>
        <v>21.650635094610966</v>
      </c>
      <c r="AC22" s="107">
        <f t="shared" si="7"/>
        <v>43.301270189221938</v>
      </c>
      <c r="AD22" s="107">
        <v>0</v>
      </c>
    </row>
    <row r="23" spans="1:30" x14ac:dyDescent="0.25">
      <c r="A23" s="107">
        <f t="shared" si="8"/>
        <v>66</v>
      </c>
      <c r="B23" s="109">
        <f t="shared" si="1"/>
        <v>40.673664307580019</v>
      </c>
      <c r="C23" s="109">
        <f t="shared" si="2"/>
        <v>60.67627457812106</v>
      </c>
      <c r="D23" s="109">
        <f t="shared" si="3"/>
        <v>32.905685648333971</v>
      </c>
      <c r="E23" s="109">
        <f t="shared" si="4"/>
        <v>2467.9264236250474</v>
      </c>
      <c r="F23" s="107">
        <v>0</v>
      </c>
      <c r="G23" s="107"/>
      <c r="H23" s="109"/>
      <c r="I23" s="12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7">
        <f t="shared" si="0"/>
        <v>66</v>
      </c>
      <c r="X23" s="107">
        <f t="shared" si="0"/>
        <v>40.673664307580019</v>
      </c>
      <c r="Y23" s="107">
        <f t="shared" si="0"/>
        <v>60.67627457812106</v>
      </c>
      <c r="Z23" s="107">
        <f t="shared" si="0"/>
        <v>32.905685648333971</v>
      </c>
      <c r="AA23" s="107">
        <f t="shared" si="5"/>
        <v>14.32706501139911</v>
      </c>
      <c r="AB23" s="107">
        <f t="shared" si="6"/>
        <v>18.578620636934854</v>
      </c>
      <c r="AC23" s="107">
        <f t="shared" si="7"/>
        <v>43.301270189221938</v>
      </c>
      <c r="AD23" s="107">
        <v>0</v>
      </c>
    </row>
    <row r="24" spans="1:30" x14ac:dyDescent="0.25">
      <c r="A24" s="107">
        <f t="shared" si="8"/>
        <v>72</v>
      </c>
      <c r="B24" s="109">
        <f t="shared" si="1"/>
        <v>30.901699437494745</v>
      </c>
      <c r="C24" s="109">
        <f t="shared" si="2"/>
        <v>55.735861910804566</v>
      </c>
      <c r="D24" s="109">
        <f t="shared" si="3"/>
        <v>22.964438035431922</v>
      </c>
      <c r="E24" s="109">
        <f t="shared" si="4"/>
        <v>1722.3328526573941</v>
      </c>
      <c r="F24" s="107">
        <v>0</v>
      </c>
      <c r="G24" s="107"/>
      <c r="H24" s="109"/>
      <c r="I24" s="12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7">
        <f t="shared" si="0"/>
        <v>72</v>
      </c>
      <c r="X24" s="107">
        <f t="shared" si="0"/>
        <v>30.901699437494745</v>
      </c>
      <c r="Y24" s="107">
        <f t="shared" si="0"/>
        <v>55.735861910804566</v>
      </c>
      <c r="Z24" s="107">
        <f t="shared" si="0"/>
        <v>22.964438035431922</v>
      </c>
      <c r="AA24" s="107">
        <f t="shared" si="5"/>
        <v>8.2698067281200984</v>
      </c>
      <c r="AB24" s="107">
        <f t="shared" si="6"/>
        <v>14.694631307311829</v>
      </c>
      <c r="AC24" s="107">
        <f t="shared" si="7"/>
        <v>43.301270189221938</v>
      </c>
      <c r="AD24" s="107">
        <v>0</v>
      </c>
    </row>
    <row r="25" spans="1:30" x14ac:dyDescent="0.25">
      <c r="A25" s="107">
        <f t="shared" si="8"/>
        <v>78</v>
      </c>
      <c r="B25" s="109">
        <f t="shared" si="1"/>
        <v>20.791169081775944</v>
      </c>
      <c r="C25" s="109">
        <f t="shared" si="2"/>
        <v>50.184795476914367</v>
      </c>
      <c r="D25" s="109">
        <f t="shared" si="3"/>
        <v>13.912007574598285</v>
      </c>
      <c r="E25" s="109">
        <f t="shared" si="4"/>
        <v>1043.4005680948712</v>
      </c>
      <c r="F25" s="107">
        <v>0</v>
      </c>
      <c r="G25" s="107"/>
      <c r="H25" s="109"/>
      <c r="I25" s="12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7">
        <f t="shared" si="0"/>
        <v>78</v>
      </c>
      <c r="X25" s="107">
        <f t="shared" si="0"/>
        <v>20.791169081775944</v>
      </c>
      <c r="Y25" s="107">
        <f t="shared" si="0"/>
        <v>50.184795476914367</v>
      </c>
      <c r="Z25" s="107">
        <f t="shared" si="0"/>
        <v>13.912007574598285</v>
      </c>
      <c r="AA25" s="107">
        <f t="shared" si="5"/>
        <v>3.7435914977032771</v>
      </c>
      <c r="AB25" s="107">
        <f t="shared" si="6"/>
        <v>10.16841607689501</v>
      </c>
      <c r="AC25" s="107">
        <f t="shared" si="7"/>
        <v>43.301270189221938</v>
      </c>
      <c r="AD25" s="107">
        <v>0</v>
      </c>
    </row>
    <row r="26" spans="1:30" x14ac:dyDescent="0.25">
      <c r="A26" s="107">
        <f t="shared" si="8"/>
        <v>84</v>
      </c>
      <c r="B26" s="109">
        <f t="shared" si="1"/>
        <v>10.452846326765346</v>
      </c>
      <c r="C26" s="109">
        <f t="shared" si="2"/>
        <v>44.083893921935484</v>
      </c>
      <c r="D26" s="109">
        <f t="shared" si="3"/>
        <v>6.1440289153522345</v>
      </c>
      <c r="E26" s="109">
        <f t="shared" si="4"/>
        <v>460.80216865141756</v>
      </c>
      <c r="F26" s="107">
        <v>0</v>
      </c>
      <c r="G26" s="107"/>
      <c r="H26" s="109"/>
      <c r="I26" s="12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7">
        <f t="shared" si="0"/>
        <v>84</v>
      </c>
      <c r="X26" s="107">
        <f t="shared" si="0"/>
        <v>10.452846326765346</v>
      </c>
      <c r="Y26" s="107">
        <f t="shared" si="0"/>
        <v>44.083893921935484</v>
      </c>
      <c r="Z26" s="107">
        <f t="shared" si="0"/>
        <v>6.1440289153522345</v>
      </c>
      <c r="AA26" s="107">
        <f t="shared" si="5"/>
        <v>0.94623664490823511</v>
      </c>
      <c r="AB26" s="107">
        <f t="shared" si="6"/>
        <v>5.1977922704439825</v>
      </c>
      <c r="AC26" s="107">
        <f t="shared" si="7"/>
        <v>43.301270189221938</v>
      </c>
      <c r="AD26" s="107">
        <v>0</v>
      </c>
    </row>
    <row r="27" spans="1:30" x14ac:dyDescent="0.25">
      <c r="A27" s="107">
        <f t="shared" si="8"/>
        <v>90</v>
      </c>
      <c r="B27" s="109">
        <f t="shared" si="1"/>
        <v>6.1257422745431001E-15</v>
      </c>
      <c r="C27" s="109">
        <f t="shared" si="2"/>
        <v>37.500000000000007</v>
      </c>
      <c r="D27" s="109">
        <f t="shared" si="3"/>
        <v>0</v>
      </c>
      <c r="E27" s="109">
        <f t="shared" si="4"/>
        <v>0</v>
      </c>
      <c r="F27" s="107">
        <v>0</v>
      </c>
      <c r="G27" s="107"/>
      <c r="H27" s="109"/>
      <c r="I27" s="12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7">
        <f t="shared" ref="W27:Z90" si="9">A27</f>
        <v>90</v>
      </c>
      <c r="X27" s="107">
        <f t="shared" si="9"/>
        <v>6.1257422745431001E-15</v>
      </c>
      <c r="Y27" s="107">
        <f t="shared" si="9"/>
        <v>37.500000000000007</v>
      </c>
      <c r="Z27" s="107">
        <f t="shared" si="9"/>
        <v>0</v>
      </c>
      <c r="AA27" s="107">
        <f t="shared" si="5"/>
        <v>0</v>
      </c>
      <c r="AB27" s="107">
        <f t="shared" si="6"/>
        <v>3.0628711372715496E-15</v>
      </c>
      <c r="AC27" s="107">
        <f t="shared" si="7"/>
        <v>43.301270189221938</v>
      </c>
      <c r="AD27" s="107">
        <v>0</v>
      </c>
    </row>
    <row r="28" spans="1:30" x14ac:dyDescent="0.25">
      <c r="A28" s="107">
        <f t="shared" si="8"/>
        <v>96</v>
      </c>
      <c r="B28" s="109">
        <f t="shared" si="1"/>
        <v>-10.452846326765355</v>
      </c>
      <c r="C28" s="109">
        <f t="shared" si="2"/>
        <v>30.505248230685016</v>
      </c>
      <c r="D28" s="109">
        <f t="shared" si="3"/>
        <v>-4.2515556255357412</v>
      </c>
      <c r="E28" s="109">
        <f t="shared" si="4"/>
        <v>-318.86667191518063</v>
      </c>
      <c r="F28" s="107">
        <v>0</v>
      </c>
      <c r="G28" s="107"/>
      <c r="H28" s="109"/>
      <c r="I28" s="12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7">
        <f t="shared" si="9"/>
        <v>96</v>
      </c>
      <c r="X28" s="107">
        <f t="shared" si="9"/>
        <v>-10.452846326765355</v>
      </c>
      <c r="Y28" s="107">
        <f t="shared" si="9"/>
        <v>30.505248230685016</v>
      </c>
      <c r="Z28" s="107">
        <f t="shared" si="9"/>
        <v>-4.2515556255357412</v>
      </c>
      <c r="AA28" s="107">
        <f t="shared" si="5"/>
        <v>0.94623664490823511</v>
      </c>
      <c r="AB28" s="107">
        <f t="shared" si="6"/>
        <v>-5.1977922704439763</v>
      </c>
      <c r="AC28" s="107">
        <f t="shared" si="7"/>
        <v>43.301270189221938</v>
      </c>
      <c r="AD28" s="107">
        <v>0</v>
      </c>
    </row>
    <row r="29" spans="1:30" x14ac:dyDescent="0.25">
      <c r="A29" s="107">
        <f t="shared" si="8"/>
        <v>102</v>
      </c>
      <c r="B29" s="109">
        <f t="shared" si="1"/>
        <v>-20.791169081775934</v>
      </c>
      <c r="C29" s="109">
        <f t="shared" si="2"/>
        <v>23.17627457812106</v>
      </c>
      <c r="D29" s="109">
        <f t="shared" si="3"/>
        <v>-6.4248245791917293</v>
      </c>
      <c r="E29" s="109">
        <f t="shared" si="4"/>
        <v>-481.86184343937975</v>
      </c>
      <c r="F29" s="107">
        <v>0</v>
      </c>
      <c r="G29" s="107"/>
      <c r="H29" s="109"/>
      <c r="I29" s="12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7">
        <f t="shared" si="9"/>
        <v>102</v>
      </c>
      <c r="X29" s="107">
        <f t="shared" si="9"/>
        <v>-20.791169081775934</v>
      </c>
      <c r="Y29" s="107">
        <f t="shared" si="9"/>
        <v>23.17627457812106</v>
      </c>
      <c r="Z29" s="107">
        <f t="shared" si="9"/>
        <v>-6.4248245791917293</v>
      </c>
      <c r="AA29" s="107">
        <f t="shared" si="5"/>
        <v>3.7435914977032629</v>
      </c>
      <c r="AB29" s="107">
        <f t="shared" si="6"/>
        <v>-10.168416076894994</v>
      </c>
      <c r="AC29" s="107">
        <f t="shared" si="7"/>
        <v>43.301270189221938</v>
      </c>
      <c r="AD29" s="107">
        <v>0</v>
      </c>
    </row>
    <row r="30" spans="1:30" x14ac:dyDescent="0.25">
      <c r="A30" s="107">
        <f t="shared" si="8"/>
        <v>108</v>
      </c>
      <c r="B30" s="109">
        <f t="shared" si="1"/>
        <v>-30.901699437494734</v>
      </c>
      <c r="C30" s="109">
        <f t="shared" si="2"/>
        <v>15.593376811331959</v>
      </c>
      <c r="D30" s="109">
        <f t="shared" si="3"/>
        <v>-6.4248245791917293</v>
      </c>
      <c r="E30" s="109">
        <f t="shared" si="4"/>
        <v>-481.86184343937975</v>
      </c>
      <c r="F30" s="107">
        <v>0</v>
      </c>
      <c r="G30" s="107"/>
      <c r="H30" s="109"/>
      <c r="I30" s="12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7">
        <f t="shared" si="9"/>
        <v>108</v>
      </c>
      <c r="X30" s="107">
        <f t="shared" si="9"/>
        <v>-30.901699437494734</v>
      </c>
      <c r="Y30" s="107">
        <f t="shared" si="9"/>
        <v>15.593376811331959</v>
      </c>
      <c r="Z30" s="107">
        <f t="shared" si="9"/>
        <v>-6.4248245791917293</v>
      </c>
      <c r="AA30" s="107">
        <f t="shared" si="5"/>
        <v>8.2698067281200895</v>
      </c>
      <c r="AB30" s="107">
        <f t="shared" si="6"/>
        <v>-14.694631307311823</v>
      </c>
      <c r="AC30" s="107">
        <f t="shared" si="7"/>
        <v>43.301270189221938</v>
      </c>
      <c r="AD30" s="107">
        <v>0</v>
      </c>
    </row>
    <row r="31" spans="1:30" x14ac:dyDescent="0.25">
      <c r="A31" s="107">
        <f t="shared" si="8"/>
        <v>114</v>
      </c>
      <c r="B31" s="109">
        <f t="shared" si="1"/>
        <v>-40.673664307580026</v>
      </c>
      <c r="C31" s="109">
        <f t="shared" si="2"/>
        <v>7.8396347450740089</v>
      </c>
      <c r="D31" s="109">
        <f t="shared" si="3"/>
        <v>-4.2515556255357465</v>
      </c>
      <c r="E31" s="109">
        <f t="shared" si="4"/>
        <v>-318.86667191518109</v>
      </c>
      <c r="F31" s="107">
        <v>0</v>
      </c>
      <c r="G31" s="107"/>
      <c r="H31" s="109"/>
      <c r="I31" s="12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7">
        <f t="shared" si="9"/>
        <v>114</v>
      </c>
      <c r="X31" s="107">
        <f t="shared" si="9"/>
        <v>-40.673664307580026</v>
      </c>
      <c r="Y31" s="107">
        <f t="shared" si="9"/>
        <v>7.8396347450740089</v>
      </c>
      <c r="Z31" s="107">
        <f t="shared" si="9"/>
        <v>-4.2515556255357465</v>
      </c>
      <c r="AA31" s="107">
        <f t="shared" si="5"/>
        <v>14.327065011399101</v>
      </c>
      <c r="AB31" s="107">
        <f t="shared" si="6"/>
        <v>-18.578620636934847</v>
      </c>
      <c r="AC31" s="107">
        <f t="shared" si="7"/>
        <v>43.301270189221938</v>
      </c>
      <c r="AD31" s="107">
        <v>0</v>
      </c>
    </row>
    <row r="32" spans="1:30" x14ac:dyDescent="0.25">
      <c r="A32" s="107">
        <f t="shared" si="8"/>
        <v>120</v>
      </c>
      <c r="B32" s="109">
        <f t="shared" si="1"/>
        <v>-49.999999999999979</v>
      </c>
      <c r="C32" s="109">
        <f t="shared" si="2"/>
        <v>4.594306705907325E-15</v>
      </c>
      <c r="D32" s="109">
        <f t="shared" si="3"/>
        <v>5.5511151231257827E-15</v>
      </c>
      <c r="E32" s="109">
        <f t="shared" si="4"/>
        <v>0</v>
      </c>
      <c r="F32" s="107">
        <v>0</v>
      </c>
      <c r="G32" s="107"/>
      <c r="H32" s="109"/>
      <c r="I32" s="12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7">
        <f t="shared" si="9"/>
        <v>120</v>
      </c>
      <c r="X32" s="107">
        <f t="shared" si="9"/>
        <v>-49.999999999999979</v>
      </c>
      <c r="Y32" s="107">
        <f t="shared" si="9"/>
        <v>4.594306705907325E-15</v>
      </c>
      <c r="Z32" s="107">
        <f t="shared" si="9"/>
        <v>5.5511151231257827E-15</v>
      </c>
      <c r="AA32" s="107">
        <f t="shared" si="5"/>
        <v>21.650635094610951</v>
      </c>
      <c r="AB32" s="107">
        <f t="shared" si="6"/>
        <v>-21.650635094610955</v>
      </c>
      <c r="AC32" s="107">
        <f t="shared" si="7"/>
        <v>43.301270189221938</v>
      </c>
      <c r="AD32" s="107">
        <v>0</v>
      </c>
    </row>
    <row r="33" spans="1:30" x14ac:dyDescent="0.25">
      <c r="A33" s="107">
        <f t="shared" si="8"/>
        <v>126</v>
      </c>
      <c r="B33" s="109">
        <f t="shared" si="1"/>
        <v>-58.7785252292473</v>
      </c>
      <c r="C33" s="109">
        <f t="shared" si="2"/>
        <v>-7.8396347450740169</v>
      </c>
      <c r="D33" s="109">
        <f t="shared" si="3"/>
        <v>6.144028915352223</v>
      </c>
      <c r="E33" s="109">
        <f t="shared" si="4"/>
        <v>460.80216865141665</v>
      </c>
      <c r="F33" s="107">
        <v>0</v>
      </c>
      <c r="G33" s="107"/>
      <c r="H33" s="109"/>
      <c r="I33" s="12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7">
        <f t="shared" si="9"/>
        <v>126</v>
      </c>
      <c r="X33" s="107">
        <f t="shared" si="9"/>
        <v>-58.7785252292473</v>
      </c>
      <c r="Y33" s="107">
        <f t="shared" si="9"/>
        <v>-7.8396347450740169</v>
      </c>
      <c r="Z33" s="107">
        <f t="shared" si="9"/>
        <v>6.144028915352223</v>
      </c>
      <c r="AA33" s="107">
        <f t="shared" si="5"/>
        <v>29.920441822731057</v>
      </c>
      <c r="AB33" s="107">
        <f t="shared" si="6"/>
        <v>-23.776412907378834</v>
      </c>
      <c r="AC33" s="107">
        <f t="shared" si="7"/>
        <v>43.301270189221938</v>
      </c>
      <c r="AD33" s="107">
        <v>0</v>
      </c>
    </row>
    <row r="34" spans="1:30" x14ac:dyDescent="0.25">
      <c r="A34" s="107">
        <f t="shared" si="8"/>
        <v>132</v>
      </c>
      <c r="B34" s="109">
        <f t="shared" si="1"/>
        <v>-66.913060635885827</v>
      </c>
      <c r="C34" s="109">
        <f t="shared" si="2"/>
        <v>-15.59337681133195</v>
      </c>
      <c r="D34" s="109">
        <f t="shared" si="3"/>
        <v>13.912007574598274</v>
      </c>
      <c r="E34" s="109">
        <f t="shared" si="4"/>
        <v>1043.4005680948703</v>
      </c>
      <c r="F34" s="107">
        <v>0</v>
      </c>
      <c r="G34" s="107"/>
      <c r="H34" s="109"/>
      <c r="I34" s="12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7">
        <f t="shared" si="9"/>
        <v>132</v>
      </c>
      <c r="X34" s="107">
        <f t="shared" si="9"/>
        <v>-66.913060635885827</v>
      </c>
      <c r="Y34" s="107">
        <f t="shared" si="9"/>
        <v>-15.59337681133195</v>
      </c>
      <c r="Z34" s="107">
        <f t="shared" si="9"/>
        <v>13.912007574598274</v>
      </c>
      <c r="AA34" s="107">
        <f t="shared" si="5"/>
        <v>38.775054958805121</v>
      </c>
      <c r="AB34" s="107">
        <f t="shared" si="6"/>
        <v>-24.86304738420683</v>
      </c>
      <c r="AC34" s="107">
        <f t="shared" si="7"/>
        <v>43.301270189221938</v>
      </c>
      <c r="AD34" s="107">
        <v>0</v>
      </c>
    </row>
    <row r="35" spans="1:30" x14ac:dyDescent="0.25">
      <c r="A35" s="107">
        <f t="shared" si="8"/>
        <v>138</v>
      </c>
      <c r="B35" s="109">
        <f t="shared" si="1"/>
        <v>-74.314482547739402</v>
      </c>
      <c r="C35" s="109">
        <f t="shared" si="2"/>
        <v>-23.176274578121049</v>
      </c>
      <c r="D35" s="109">
        <f t="shared" si="3"/>
        <v>22.964438035431929</v>
      </c>
      <c r="E35" s="109">
        <f t="shared" si="4"/>
        <v>1722.3328526573948</v>
      </c>
      <c r="F35" s="107">
        <v>0</v>
      </c>
      <c r="G35" s="107"/>
      <c r="H35" s="109"/>
      <c r="I35" s="12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7">
        <f t="shared" si="9"/>
        <v>138</v>
      </c>
      <c r="X35" s="107">
        <f t="shared" si="9"/>
        <v>-74.314482547739402</v>
      </c>
      <c r="Y35" s="107">
        <f t="shared" si="9"/>
        <v>-23.176274578121049</v>
      </c>
      <c r="Z35" s="107">
        <f t="shared" si="9"/>
        <v>22.964438035431929</v>
      </c>
      <c r="AA35" s="107">
        <f t="shared" si="5"/>
        <v>47.827485419638748</v>
      </c>
      <c r="AB35" s="107">
        <f t="shared" si="6"/>
        <v>-24.86304738420683</v>
      </c>
      <c r="AC35" s="107">
        <f t="shared" si="7"/>
        <v>43.301270189221938</v>
      </c>
      <c r="AD35" s="107">
        <v>0</v>
      </c>
    </row>
    <row r="36" spans="1:30" x14ac:dyDescent="0.25">
      <c r="A36" s="107">
        <f t="shared" si="8"/>
        <v>144</v>
      </c>
      <c r="B36" s="109">
        <f t="shared" si="1"/>
        <v>-80.901699437494727</v>
      </c>
      <c r="C36" s="109">
        <f t="shared" si="2"/>
        <v>-30.505248230685019</v>
      </c>
      <c r="D36" s="109">
        <f t="shared" si="3"/>
        <v>32.90568564833395</v>
      </c>
      <c r="E36" s="109">
        <f t="shared" si="4"/>
        <v>2467.926423625046</v>
      </c>
      <c r="F36" s="107">
        <v>0</v>
      </c>
      <c r="G36" s="107"/>
      <c r="H36" s="109"/>
      <c r="I36" s="12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7">
        <f t="shared" si="9"/>
        <v>144</v>
      </c>
      <c r="X36" s="107">
        <f t="shared" si="9"/>
        <v>-80.901699437494727</v>
      </c>
      <c r="Y36" s="107">
        <f t="shared" si="9"/>
        <v>-30.505248230685019</v>
      </c>
      <c r="Z36" s="107">
        <f t="shared" si="9"/>
        <v>32.90568564833395</v>
      </c>
      <c r="AA36" s="107">
        <f t="shared" si="5"/>
        <v>56.682098555712805</v>
      </c>
      <c r="AB36" s="107">
        <f t="shared" si="6"/>
        <v>-23.776412907378838</v>
      </c>
      <c r="AC36" s="107">
        <f t="shared" si="7"/>
        <v>43.301270189221938</v>
      </c>
      <c r="AD36" s="107">
        <v>0</v>
      </c>
    </row>
    <row r="37" spans="1:30" x14ac:dyDescent="0.25">
      <c r="A37" s="107">
        <f t="shared" si="8"/>
        <v>150</v>
      </c>
      <c r="B37" s="109">
        <f t="shared" si="1"/>
        <v>-86.602540378443877</v>
      </c>
      <c r="C37" s="109">
        <f t="shared" si="2"/>
        <v>-37.499999999999986</v>
      </c>
      <c r="D37" s="109">
        <f t="shared" si="3"/>
        <v>43.301270189221924</v>
      </c>
      <c r="E37" s="109">
        <f t="shared" si="4"/>
        <v>3247.5952641916442</v>
      </c>
      <c r="F37" s="107">
        <v>0</v>
      </c>
      <c r="G37" s="107"/>
      <c r="H37" s="109"/>
      <c r="I37" s="12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7">
        <f t="shared" si="9"/>
        <v>150</v>
      </c>
      <c r="X37" s="107">
        <f t="shared" si="9"/>
        <v>-86.602540378443877</v>
      </c>
      <c r="Y37" s="107">
        <f t="shared" si="9"/>
        <v>-37.499999999999986</v>
      </c>
      <c r="Z37" s="107">
        <f t="shared" si="9"/>
        <v>43.301270189221924</v>
      </c>
      <c r="AA37" s="107">
        <f t="shared" si="5"/>
        <v>64.9519052838329</v>
      </c>
      <c r="AB37" s="107">
        <f t="shared" si="6"/>
        <v>-21.650635094610962</v>
      </c>
      <c r="AC37" s="107">
        <f t="shared" si="7"/>
        <v>43.301270189221938</v>
      </c>
      <c r="AD37" s="107">
        <v>0</v>
      </c>
    </row>
    <row r="38" spans="1:30" x14ac:dyDescent="0.25">
      <c r="A38" s="107">
        <f t="shared" si="8"/>
        <v>156</v>
      </c>
      <c r="B38" s="109">
        <f t="shared" si="1"/>
        <v>-91.354545764260081</v>
      </c>
      <c r="C38" s="109">
        <f t="shared" si="2"/>
        <v>-44.083893921935477</v>
      </c>
      <c r="D38" s="109">
        <f t="shared" si="3"/>
        <v>53.696854730109912</v>
      </c>
      <c r="E38" s="109">
        <f t="shared" si="4"/>
        <v>4027.2641047582429</v>
      </c>
      <c r="F38" s="107">
        <v>0</v>
      </c>
      <c r="G38" s="107"/>
      <c r="H38" s="109"/>
      <c r="I38" s="12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7">
        <f t="shared" si="9"/>
        <v>156</v>
      </c>
      <c r="X38" s="107">
        <f t="shared" si="9"/>
        <v>-91.354545764260081</v>
      </c>
      <c r="Y38" s="107">
        <f t="shared" si="9"/>
        <v>-44.083893921935477</v>
      </c>
      <c r="Z38" s="107">
        <f t="shared" si="9"/>
        <v>53.696854730109912</v>
      </c>
      <c r="AA38" s="107">
        <f t="shared" si="5"/>
        <v>72.275475367044749</v>
      </c>
      <c r="AB38" s="107">
        <f t="shared" si="6"/>
        <v>-18.578620636934861</v>
      </c>
      <c r="AC38" s="107">
        <f t="shared" si="7"/>
        <v>43.301270189221938</v>
      </c>
      <c r="AD38" s="107">
        <v>0</v>
      </c>
    </row>
    <row r="39" spans="1:30" x14ac:dyDescent="0.25">
      <c r="A39" s="107">
        <f t="shared" si="8"/>
        <v>162</v>
      </c>
      <c r="B39" s="109">
        <f t="shared" si="1"/>
        <v>-95.10565162951535</v>
      </c>
      <c r="C39" s="109">
        <f t="shared" si="2"/>
        <v>-50.184795476914367</v>
      </c>
      <c r="D39" s="109">
        <f t="shared" si="3"/>
        <v>63.638102343011923</v>
      </c>
      <c r="E39" s="109">
        <f t="shared" si="4"/>
        <v>4772.8576757258943</v>
      </c>
      <c r="F39" s="107">
        <v>0</v>
      </c>
      <c r="G39" s="107"/>
      <c r="H39" s="109"/>
      <c r="I39" s="124"/>
      <c r="J39" s="104"/>
      <c r="K39" s="104"/>
      <c r="L39" s="104"/>
      <c r="M39" s="125"/>
      <c r="N39" s="125"/>
      <c r="O39" s="104"/>
      <c r="P39" s="104"/>
      <c r="Q39" s="104"/>
      <c r="R39" s="104"/>
      <c r="S39" s="104"/>
      <c r="T39" s="104"/>
      <c r="U39" s="104"/>
      <c r="V39" s="104"/>
      <c r="W39" s="107">
        <f t="shared" si="9"/>
        <v>162</v>
      </c>
      <c r="X39" s="107">
        <f t="shared" si="9"/>
        <v>-95.10565162951535</v>
      </c>
      <c r="Y39" s="107">
        <f t="shared" si="9"/>
        <v>-50.184795476914367</v>
      </c>
      <c r="Z39" s="107">
        <f t="shared" si="9"/>
        <v>63.638102343011923</v>
      </c>
      <c r="AA39" s="107">
        <f t="shared" si="5"/>
        <v>78.332733650323789</v>
      </c>
      <c r="AB39" s="107">
        <f t="shared" si="6"/>
        <v>-14.694631307311832</v>
      </c>
      <c r="AC39" s="107">
        <f t="shared" si="7"/>
        <v>43.301270189221938</v>
      </c>
      <c r="AD39" s="107">
        <v>0</v>
      </c>
    </row>
    <row r="40" spans="1:30" x14ac:dyDescent="0.25">
      <c r="A40" s="107">
        <f t="shared" si="8"/>
        <v>168</v>
      </c>
      <c r="B40" s="109">
        <f t="shared" si="1"/>
        <v>-97.814760073380569</v>
      </c>
      <c r="C40" s="109">
        <f t="shared" si="2"/>
        <v>-55.735861910804552</v>
      </c>
      <c r="D40" s="109">
        <f t="shared" si="3"/>
        <v>72.690532803845585</v>
      </c>
      <c r="E40" s="109">
        <f t="shared" si="4"/>
        <v>5451.789960288419</v>
      </c>
      <c r="F40" s="107">
        <v>0</v>
      </c>
      <c r="G40" s="107"/>
      <c r="H40" s="109"/>
      <c r="I40" s="124"/>
      <c r="J40" s="104"/>
      <c r="K40" s="104"/>
      <c r="L40" s="104"/>
      <c r="M40" s="125"/>
      <c r="N40" s="125"/>
      <c r="O40" s="104"/>
      <c r="P40" s="104"/>
      <c r="Q40" s="104"/>
      <c r="R40" s="104"/>
      <c r="S40" s="104"/>
      <c r="T40" s="104"/>
      <c r="U40" s="104"/>
      <c r="V40" s="104"/>
      <c r="W40" s="107">
        <f t="shared" si="9"/>
        <v>168</v>
      </c>
      <c r="X40" s="107">
        <f t="shared" si="9"/>
        <v>-97.814760073380569</v>
      </c>
      <c r="Y40" s="107">
        <f t="shared" si="9"/>
        <v>-55.735861910804552</v>
      </c>
      <c r="Z40" s="107">
        <f t="shared" si="9"/>
        <v>72.690532803845585</v>
      </c>
      <c r="AA40" s="107">
        <f t="shared" si="5"/>
        <v>82.858948880740613</v>
      </c>
      <c r="AB40" s="107">
        <f t="shared" si="6"/>
        <v>-10.168416076895003</v>
      </c>
      <c r="AC40" s="107">
        <f t="shared" si="7"/>
        <v>43.301270189221938</v>
      </c>
      <c r="AD40" s="107">
        <v>0</v>
      </c>
    </row>
    <row r="41" spans="1:30" x14ac:dyDescent="0.25">
      <c r="A41" s="107">
        <f t="shared" si="8"/>
        <v>174</v>
      </c>
      <c r="B41" s="109">
        <f t="shared" si="1"/>
        <v>-99.452189536827333</v>
      </c>
      <c r="C41" s="109">
        <f t="shared" si="2"/>
        <v>-60.676274578121053</v>
      </c>
      <c r="D41" s="109">
        <f t="shared" si="3"/>
        <v>80.458511463091639</v>
      </c>
      <c r="E41" s="109">
        <f t="shared" si="4"/>
        <v>6034.3883597318736</v>
      </c>
      <c r="F41" s="107">
        <v>0</v>
      </c>
      <c r="G41" s="107"/>
      <c r="H41" s="109"/>
      <c r="I41" s="124"/>
      <c r="J41" s="104"/>
      <c r="K41" s="104"/>
      <c r="L41" s="104"/>
      <c r="M41" s="125"/>
      <c r="N41" s="125"/>
      <c r="O41" s="104"/>
      <c r="P41" s="104"/>
      <c r="Q41" s="104"/>
      <c r="R41" s="104"/>
      <c r="S41" s="104"/>
      <c r="T41" s="104"/>
      <c r="U41" s="104"/>
      <c r="V41" s="104"/>
      <c r="W41" s="107">
        <f t="shared" si="9"/>
        <v>174</v>
      </c>
      <c r="X41" s="107">
        <f t="shared" si="9"/>
        <v>-99.452189536827333</v>
      </c>
      <c r="Y41" s="107">
        <f t="shared" si="9"/>
        <v>-60.676274578121053</v>
      </c>
      <c r="Z41" s="107">
        <f t="shared" si="9"/>
        <v>80.458511463091639</v>
      </c>
      <c r="AA41" s="107">
        <f t="shared" si="5"/>
        <v>85.656303733535637</v>
      </c>
      <c r="AB41" s="107">
        <f t="shared" si="6"/>
        <v>-5.1977922704439958</v>
      </c>
      <c r="AC41" s="107">
        <f t="shared" si="7"/>
        <v>43.301270189221938</v>
      </c>
      <c r="AD41" s="107">
        <v>0</v>
      </c>
    </row>
    <row r="42" spans="1:30" x14ac:dyDescent="0.25">
      <c r="A42" s="107">
        <f t="shared" si="8"/>
        <v>180</v>
      </c>
      <c r="B42" s="109">
        <f t="shared" si="1"/>
        <v>-100</v>
      </c>
      <c r="C42" s="109">
        <f t="shared" si="2"/>
        <v>-64.9519052838329</v>
      </c>
      <c r="D42" s="109">
        <f t="shared" si="3"/>
        <v>86.602540378443862</v>
      </c>
      <c r="E42" s="109">
        <f t="shared" si="4"/>
        <v>6495.1905283832893</v>
      </c>
      <c r="F42" s="107">
        <v>0</v>
      </c>
      <c r="G42" s="107"/>
      <c r="H42" s="109"/>
      <c r="I42" s="124"/>
      <c r="J42" s="104"/>
      <c r="K42" s="104"/>
      <c r="L42" s="104"/>
      <c r="M42" s="125"/>
      <c r="N42" s="125"/>
      <c r="O42" s="104"/>
      <c r="P42" s="104"/>
      <c r="Q42" s="104"/>
      <c r="R42" s="104"/>
      <c r="S42" s="104"/>
      <c r="T42" s="104"/>
      <c r="U42" s="104"/>
      <c r="V42" s="104"/>
      <c r="W42" s="107">
        <f t="shared" si="9"/>
        <v>180</v>
      </c>
      <c r="X42" s="107">
        <f t="shared" si="9"/>
        <v>-100</v>
      </c>
      <c r="Y42" s="107">
        <f t="shared" si="9"/>
        <v>-64.9519052838329</v>
      </c>
      <c r="Z42" s="107">
        <f t="shared" si="9"/>
        <v>86.602540378443862</v>
      </c>
      <c r="AA42" s="107">
        <f t="shared" si="5"/>
        <v>86.602540378443877</v>
      </c>
      <c r="AB42" s="107">
        <f t="shared" si="6"/>
        <v>-6.1257422745430993E-15</v>
      </c>
      <c r="AC42" s="107">
        <f t="shared" si="7"/>
        <v>43.301270189221938</v>
      </c>
      <c r="AD42" s="107">
        <v>0</v>
      </c>
    </row>
    <row r="43" spans="1:30" x14ac:dyDescent="0.25">
      <c r="A43" s="107">
        <f t="shared" si="8"/>
        <v>186</v>
      </c>
      <c r="B43" s="109">
        <f t="shared" si="1"/>
        <v>-99.452189536827333</v>
      </c>
      <c r="C43" s="109">
        <f t="shared" si="2"/>
        <v>-68.515909323195061</v>
      </c>
      <c r="D43" s="109">
        <f t="shared" si="3"/>
        <v>90.854096003979606</v>
      </c>
      <c r="E43" s="109">
        <f t="shared" si="4"/>
        <v>6814.0572002984709</v>
      </c>
      <c r="F43" s="107">
        <v>0</v>
      </c>
      <c r="G43" s="107"/>
      <c r="H43" s="109"/>
      <c r="I43" s="12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7">
        <f t="shared" si="9"/>
        <v>186</v>
      </c>
      <c r="X43" s="107">
        <f t="shared" si="9"/>
        <v>-99.452189536827333</v>
      </c>
      <c r="Y43" s="107">
        <f t="shared" si="9"/>
        <v>-68.515909323195061</v>
      </c>
      <c r="Z43" s="107">
        <f t="shared" si="9"/>
        <v>90.854096003979606</v>
      </c>
      <c r="AA43" s="107">
        <f t="shared" si="5"/>
        <v>85.656303733535637</v>
      </c>
      <c r="AB43" s="107">
        <f t="shared" si="6"/>
        <v>5.1977922704439621</v>
      </c>
      <c r="AC43" s="107">
        <f t="shared" si="7"/>
        <v>43.301270189221938</v>
      </c>
      <c r="AD43" s="107">
        <v>0</v>
      </c>
    </row>
    <row r="44" spans="1:30" x14ac:dyDescent="0.25">
      <c r="A44" s="107">
        <f t="shared" si="8"/>
        <v>192</v>
      </c>
      <c r="B44" s="109">
        <f t="shared" si="1"/>
        <v>-97.814760073380555</v>
      </c>
      <c r="C44" s="109">
        <f t="shared" si="2"/>
        <v>-71.329238722136509</v>
      </c>
      <c r="D44" s="109">
        <f t="shared" si="3"/>
        <v>93.027364957635598</v>
      </c>
      <c r="E44" s="109">
        <f t="shared" si="4"/>
        <v>6977.0523718226705</v>
      </c>
      <c r="F44" s="107">
        <v>0</v>
      </c>
      <c r="G44" s="107"/>
      <c r="H44" s="109"/>
      <c r="I44" s="12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7">
        <f t="shared" si="9"/>
        <v>192</v>
      </c>
      <c r="X44" s="107">
        <f t="shared" si="9"/>
        <v>-97.814760073380555</v>
      </c>
      <c r="Y44" s="107">
        <f t="shared" si="9"/>
        <v>-71.329238722136509</v>
      </c>
      <c r="Z44" s="107">
        <f t="shared" si="9"/>
        <v>93.027364957635598</v>
      </c>
      <c r="AA44" s="107">
        <f t="shared" si="5"/>
        <v>82.858948880740613</v>
      </c>
      <c r="AB44" s="107">
        <f t="shared" si="6"/>
        <v>10.16841607689499</v>
      </c>
      <c r="AC44" s="107">
        <f t="shared" si="7"/>
        <v>43.301270189221938</v>
      </c>
      <c r="AD44" s="107">
        <v>0</v>
      </c>
    </row>
    <row r="45" spans="1:30" x14ac:dyDescent="0.25">
      <c r="A45" s="107">
        <f t="shared" si="8"/>
        <v>198</v>
      </c>
      <c r="B45" s="109">
        <f t="shared" si="1"/>
        <v>-95.105651629515364</v>
      </c>
      <c r="C45" s="109">
        <f t="shared" si="2"/>
        <v>-73.361070055035427</v>
      </c>
      <c r="D45" s="109">
        <f t="shared" si="3"/>
        <v>93.027364957635612</v>
      </c>
      <c r="E45" s="109">
        <f t="shared" si="4"/>
        <v>6977.0523718226705</v>
      </c>
      <c r="F45" s="107">
        <v>0</v>
      </c>
      <c r="G45" s="107"/>
      <c r="H45" s="109"/>
      <c r="I45" s="12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7">
        <f t="shared" si="9"/>
        <v>198</v>
      </c>
      <c r="X45" s="107">
        <f t="shared" si="9"/>
        <v>-95.105651629515364</v>
      </c>
      <c r="Y45" s="107">
        <f t="shared" si="9"/>
        <v>-73.361070055035427</v>
      </c>
      <c r="Z45" s="107">
        <f t="shared" si="9"/>
        <v>93.027364957635612</v>
      </c>
      <c r="AA45" s="107">
        <f t="shared" si="5"/>
        <v>78.33273365032376</v>
      </c>
      <c r="AB45" s="107">
        <f t="shared" si="6"/>
        <v>14.694631307311838</v>
      </c>
      <c r="AC45" s="107">
        <f t="shared" si="7"/>
        <v>43.301270189221938</v>
      </c>
      <c r="AD45" s="107">
        <v>0</v>
      </c>
    </row>
    <row r="46" spans="1:30" x14ac:dyDescent="0.25">
      <c r="A46" s="107">
        <f t="shared" si="8"/>
        <v>204</v>
      </c>
      <c r="B46" s="109">
        <f t="shared" si="1"/>
        <v>-91.354545764260081</v>
      </c>
      <c r="C46" s="109">
        <f t="shared" si="2"/>
        <v>-74.589142152620497</v>
      </c>
      <c r="D46" s="109">
        <f t="shared" si="3"/>
        <v>90.85409600397962</v>
      </c>
      <c r="E46" s="109">
        <f t="shared" si="4"/>
        <v>6814.0572002984718</v>
      </c>
      <c r="F46" s="107">
        <v>0</v>
      </c>
      <c r="G46" s="107"/>
      <c r="H46" s="109"/>
      <c r="I46" s="12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7">
        <f t="shared" si="9"/>
        <v>204</v>
      </c>
      <c r="X46" s="107">
        <f t="shared" si="9"/>
        <v>-91.354545764260081</v>
      </c>
      <c r="Y46" s="107">
        <f t="shared" si="9"/>
        <v>-74.589142152620497</v>
      </c>
      <c r="Z46" s="107">
        <f t="shared" si="9"/>
        <v>90.85409600397962</v>
      </c>
      <c r="AA46" s="107">
        <f t="shared" si="5"/>
        <v>72.275475367044791</v>
      </c>
      <c r="AB46" s="107">
        <f t="shared" si="6"/>
        <v>18.57862063693484</v>
      </c>
      <c r="AC46" s="107">
        <f t="shared" si="7"/>
        <v>43.301270189221938</v>
      </c>
      <c r="AD46" s="107">
        <v>0</v>
      </c>
    </row>
    <row r="47" spans="1:30" x14ac:dyDescent="0.25">
      <c r="A47" s="107">
        <f t="shared" si="8"/>
        <v>210</v>
      </c>
      <c r="B47" s="109">
        <f t="shared" si="1"/>
        <v>-86.602540378443862</v>
      </c>
      <c r="C47" s="109">
        <f t="shared" si="2"/>
        <v>-75</v>
      </c>
      <c r="D47" s="109">
        <f t="shared" si="3"/>
        <v>86.602540378443862</v>
      </c>
      <c r="E47" s="109">
        <f t="shared" si="4"/>
        <v>6495.1905283832893</v>
      </c>
      <c r="F47" s="107">
        <v>0</v>
      </c>
      <c r="G47" s="107"/>
      <c r="H47" s="109"/>
      <c r="I47" s="12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7">
        <f t="shared" si="9"/>
        <v>210</v>
      </c>
      <c r="X47" s="107">
        <f t="shared" si="9"/>
        <v>-86.602540378443862</v>
      </c>
      <c r="Y47" s="107">
        <f t="shared" si="9"/>
        <v>-75</v>
      </c>
      <c r="Z47" s="107">
        <f t="shared" si="9"/>
        <v>86.602540378443862</v>
      </c>
      <c r="AA47" s="107">
        <f t="shared" si="5"/>
        <v>64.9519052838329</v>
      </c>
      <c r="AB47" s="107">
        <f t="shared" si="6"/>
        <v>21.650635094610969</v>
      </c>
      <c r="AC47" s="107">
        <f t="shared" si="7"/>
        <v>43.301270189221938</v>
      </c>
      <c r="AD47" s="107">
        <v>0</v>
      </c>
    </row>
    <row r="48" spans="1:30" x14ac:dyDescent="0.25">
      <c r="A48" s="107">
        <f t="shared" si="8"/>
        <v>216</v>
      </c>
      <c r="B48" s="109">
        <f t="shared" si="1"/>
        <v>-80.901699437494756</v>
      </c>
      <c r="C48" s="109">
        <f t="shared" si="2"/>
        <v>-74.589142152620497</v>
      </c>
      <c r="D48" s="109">
        <f t="shared" si="3"/>
        <v>80.458511463091639</v>
      </c>
      <c r="E48" s="109">
        <f t="shared" si="4"/>
        <v>6034.3883597318727</v>
      </c>
      <c r="F48" s="107">
        <v>0</v>
      </c>
      <c r="G48" s="107"/>
      <c r="H48" s="109"/>
      <c r="I48" s="12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7">
        <f t="shared" si="9"/>
        <v>216</v>
      </c>
      <c r="X48" s="107">
        <f t="shared" si="9"/>
        <v>-80.901699437494756</v>
      </c>
      <c r="Y48" s="107">
        <f t="shared" si="9"/>
        <v>-74.589142152620497</v>
      </c>
      <c r="Z48" s="107">
        <f t="shared" si="9"/>
        <v>80.458511463091639</v>
      </c>
      <c r="AA48" s="107">
        <f t="shared" si="5"/>
        <v>56.682098555712827</v>
      </c>
      <c r="AB48" s="107">
        <f t="shared" si="6"/>
        <v>23.776412907378834</v>
      </c>
      <c r="AC48" s="107">
        <f t="shared" si="7"/>
        <v>43.301270189221938</v>
      </c>
      <c r="AD48" s="107">
        <v>0</v>
      </c>
    </row>
    <row r="49" spans="1:30" x14ac:dyDescent="0.25">
      <c r="A49" s="107">
        <f t="shared" si="8"/>
        <v>222</v>
      </c>
      <c r="B49" s="109">
        <f t="shared" si="1"/>
        <v>-74.314482547739431</v>
      </c>
      <c r="C49" s="109">
        <f t="shared" si="2"/>
        <v>-73.361070055035412</v>
      </c>
      <c r="D49" s="109">
        <f t="shared" si="3"/>
        <v>72.690532803845613</v>
      </c>
      <c r="E49" s="109">
        <f t="shared" si="4"/>
        <v>5451.7899602884208</v>
      </c>
      <c r="F49" s="107">
        <v>0</v>
      </c>
      <c r="G49" s="107"/>
      <c r="H49" s="109"/>
      <c r="I49" s="12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7">
        <f t="shared" si="9"/>
        <v>222</v>
      </c>
      <c r="X49" s="107">
        <f t="shared" si="9"/>
        <v>-74.314482547739431</v>
      </c>
      <c r="Y49" s="107">
        <f t="shared" si="9"/>
        <v>-73.361070055035412</v>
      </c>
      <c r="Z49" s="107">
        <f t="shared" si="9"/>
        <v>72.690532803845613</v>
      </c>
      <c r="AA49" s="107">
        <f t="shared" si="5"/>
        <v>47.827485419638762</v>
      </c>
      <c r="AB49" s="107">
        <f t="shared" si="6"/>
        <v>24.86304738420683</v>
      </c>
      <c r="AC49" s="107">
        <f t="shared" si="7"/>
        <v>43.301270189221938</v>
      </c>
      <c r="AD49" s="107">
        <v>0</v>
      </c>
    </row>
    <row r="50" spans="1:30" x14ac:dyDescent="0.25">
      <c r="A50" s="107">
        <f t="shared" si="8"/>
        <v>228</v>
      </c>
      <c r="B50" s="109">
        <f t="shared" si="1"/>
        <v>-66.913060635885813</v>
      </c>
      <c r="C50" s="109">
        <f t="shared" si="2"/>
        <v>-71.329238722136523</v>
      </c>
      <c r="D50" s="109">
        <f t="shared" si="3"/>
        <v>63.638102343011951</v>
      </c>
      <c r="E50" s="109">
        <f t="shared" si="4"/>
        <v>4772.8576757258961</v>
      </c>
      <c r="F50" s="107">
        <v>0</v>
      </c>
      <c r="G50" s="107"/>
      <c r="H50" s="109"/>
      <c r="I50" s="12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7">
        <f t="shared" si="9"/>
        <v>228</v>
      </c>
      <c r="X50" s="107">
        <f t="shared" si="9"/>
        <v>-66.913060635885813</v>
      </c>
      <c r="Y50" s="107">
        <f t="shared" si="9"/>
        <v>-71.329238722136523</v>
      </c>
      <c r="Z50" s="107">
        <f t="shared" si="9"/>
        <v>63.638102343011951</v>
      </c>
      <c r="AA50" s="107">
        <f t="shared" si="5"/>
        <v>38.775054958805143</v>
      </c>
      <c r="AB50" s="107">
        <f t="shared" si="6"/>
        <v>24.86304738420683</v>
      </c>
      <c r="AC50" s="107">
        <f t="shared" si="7"/>
        <v>43.301270189221938</v>
      </c>
      <c r="AD50" s="107">
        <v>0</v>
      </c>
    </row>
    <row r="51" spans="1:30" x14ac:dyDescent="0.25">
      <c r="A51" s="107">
        <f t="shared" si="8"/>
        <v>234</v>
      </c>
      <c r="B51" s="109">
        <f t="shared" si="1"/>
        <v>-58.778525229247322</v>
      </c>
      <c r="C51" s="109">
        <f t="shared" si="2"/>
        <v>-68.515909323195061</v>
      </c>
      <c r="D51" s="109">
        <f t="shared" si="3"/>
        <v>53.696854730109891</v>
      </c>
      <c r="E51" s="109">
        <f t="shared" si="4"/>
        <v>4027.2641047582415</v>
      </c>
      <c r="F51" s="107">
        <v>0</v>
      </c>
      <c r="G51" s="107"/>
      <c r="H51" s="109"/>
      <c r="I51" s="12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7">
        <f t="shared" si="9"/>
        <v>234</v>
      </c>
      <c r="X51" s="107">
        <f t="shared" si="9"/>
        <v>-58.778525229247322</v>
      </c>
      <c r="Y51" s="107">
        <f t="shared" si="9"/>
        <v>-68.515909323195061</v>
      </c>
      <c r="Z51" s="107">
        <f t="shared" si="9"/>
        <v>53.696854730109891</v>
      </c>
      <c r="AA51" s="107">
        <f t="shared" si="5"/>
        <v>29.920441822731078</v>
      </c>
      <c r="AB51" s="107">
        <f t="shared" si="6"/>
        <v>23.776412907378838</v>
      </c>
      <c r="AC51" s="107">
        <f t="shared" si="7"/>
        <v>43.301270189221938</v>
      </c>
      <c r="AD51" s="107">
        <v>0</v>
      </c>
    </row>
    <row r="52" spans="1:30" x14ac:dyDescent="0.25">
      <c r="A52" s="107">
        <f t="shared" si="8"/>
        <v>240</v>
      </c>
      <c r="B52" s="109">
        <f t="shared" si="1"/>
        <v>-50.000000000000043</v>
      </c>
      <c r="C52" s="109">
        <f t="shared" si="2"/>
        <v>-64.9519052838329</v>
      </c>
      <c r="D52" s="109">
        <f t="shared" si="3"/>
        <v>43.301270189221952</v>
      </c>
      <c r="E52" s="109">
        <f t="shared" si="4"/>
        <v>3247.5952641916465</v>
      </c>
      <c r="F52" s="107">
        <v>0</v>
      </c>
      <c r="G52" s="107"/>
      <c r="H52" s="109"/>
      <c r="I52" s="12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7">
        <f t="shared" si="9"/>
        <v>240</v>
      </c>
      <c r="X52" s="107">
        <f t="shared" si="9"/>
        <v>-50.000000000000043</v>
      </c>
      <c r="Y52" s="107">
        <f t="shared" si="9"/>
        <v>-64.9519052838329</v>
      </c>
      <c r="Z52" s="107">
        <f t="shared" si="9"/>
        <v>43.301270189221952</v>
      </c>
      <c r="AA52" s="107">
        <f t="shared" si="5"/>
        <v>21.650635094611001</v>
      </c>
      <c r="AB52" s="107">
        <f t="shared" si="6"/>
        <v>21.650635094610976</v>
      </c>
      <c r="AC52" s="107">
        <f t="shared" si="7"/>
        <v>43.301270189221938</v>
      </c>
      <c r="AD52" s="107">
        <v>0</v>
      </c>
    </row>
    <row r="53" spans="1:30" x14ac:dyDescent="0.25">
      <c r="A53" s="107">
        <f t="shared" si="8"/>
        <v>246</v>
      </c>
      <c r="B53" s="109">
        <f t="shared" si="1"/>
        <v>-40.673664307580012</v>
      </c>
      <c r="C53" s="109">
        <f t="shared" si="2"/>
        <v>-60.676274578121067</v>
      </c>
      <c r="D53" s="109">
        <f t="shared" si="3"/>
        <v>32.905685648334014</v>
      </c>
      <c r="E53" s="109">
        <f t="shared" si="4"/>
        <v>2467.926423625051</v>
      </c>
      <c r="F53" s="107">
        <v>0</v>
      </c>
      <c r="G53" s="107"/>
      <c r="H53" s="109"/>
      <c r="I53" s="12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7">
        <f t="shared" si="9"/>
        <v>246</v>
      </c>
      <c r="X53" s="107">
        <f t="shared" si="9"/>
        <v>-40.673664307580012</v>
      </c>
      <c r="Y53" s="107">
        <f t="shared" si="9"/>
        <v>-60.676274578121067</v>
      </c>
      <c r="Z53" s="107">
        <f t="shared" si="9"/>
        <v>32.905685648334014</v>
      </c>
      <c r="AA53" s="107">
        <f t="shared" si="5"/>
        <v>14.327065011399101</v>
      </c>
      <c r="AB53" s="107">
        <f t="shared" si="6"/>
        <v>18.578620636934847</v>
      </c>
      <c r="AC53" s="107">
        <f t="shared" si="7"/>
        <v>43.301270189221938</v>
      </c>
      <c r="AD53" s="107">
        <v>0</v>
      </c>
    </row>
    <row r="54" spans="1:30" x14ac:dyDescent="0.25">
      <c r="A54" s="107">
        <f t="shared" si="8"/>
        <v>252</v>
      </c>
      <c r="B54" s="109">
        <f t="shared" si="1"/>
        <v>-30.901699437494756</v>
      </c>
      <c r="C54" s="109">
        <f t="shared" si="2"/>
        <v>-55.735861910804566</v>
      </c>
      <c r="D54" s="109">
        <f t="shared" si="3"/>
        <v>22.964438035431915</v>
      </c>
      <c r="E54" s="109">
        <f t="shared" si="4"/>
        <v>1722.3328526573935</v>
      </c>
      <c r="F54" s="107">
        <v>0</v>
      </c>
      <c r="G54" s="107"/>
      <c r="H54" s="109"/>
      <c r="I54" s="12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7">
        <f t="shared" si="9"/>
        <v>252</v>
      </c>
      <c r="X54" s="107">
        <f t="shared" si="9"/>
        <v>-30.901699437494756</v>
      </c>
      <c r="Y54" s="107">
        <f t="shared" si="9"/>
        <v>-55.735861910804566</v>
      </c>
      <c r="Z54" s="107">
        <f t="shared" si="9"/>
        <v>22.964438035431915</v>
      </c>
      <c r="AA54" s="107">
        <f t="shared" si="5"/>
        <v>8.2698067281201038</v>
      </c>
      <c r="AB54" s="107">
        <f t="shared" si="6"/>
        <v>14.694631307311832</v>
      </c>
      <c r="AC54" s="107">
        <f t="shared" si="7"/>
        <v>43.301270189221938</v>
      </c>
      <c r="AD54" s="107">
        <v>0</v>
      </c>
    </row>
    <row r="55" spans="1:30" x14ac:dyDescent="0.25">
      <c r="A55" s="107">
        <f t="shared" si="8"/>
        <v>258</v>
      </c>
      <c r="B55" s="109">
        <f t="shared" si="1"/>
        <v>-20.79116908177598</v>
      </c>
      <c r="C55" s="109">
        <f t="shared" si="2"/>
        <v>-50.18479547691436</v>
      </c>
      <c r="D55" s="109">
        <f t="shared" si="3"/>
        <v>13.91200757459829</v>
      </c>
      <c r="E55" s="109">
        <f t="shared" si="4"/>
        <v>1043.4005680948717</v>
      </c>
      <c r="F55" s="107">
        <v>0</v>
      </c>
      <c r="G55" s="107"/>
      <c r="H55" s="109"/>
      <c r="I55" s="12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7">
        <f t="shared" si="9"/>
        <v>258</v>
      </c>
      <c r="X55" s="107">
        <f t="shared" si="9"/>
        <v>-20.79116908177598</v>
      </c>
      <c r="Y55" s="107">
        <f t="shared" si="9"/>
        <v>-50.18479547691436</v>
      </c>
      <c r="Z55" s="107">
        <f t="shared" si="9"/>
        <v>13.91200757459829</v>
      </c>
      <c r="AA55" s="107">
        <f t="shared" si="5"/>
        <v>3.7435914977032869</v>
      </c>
      <c r="AB55" s="107">
        <f t="shared" si="6"/>
        <v>10.168416076895026</v>
      </c>
      <c r="AC55" s="107">
        <f t="shared" si="7"/>
        <v>43.301270189221938</v>
      </c>
      <c r="AD55" s="107">
        <v>0</v>
      </c>
    </row>
    <row r="56" spans="1:30" x14ac:dyDescent="0.25">
      <c r="A56" s="107">
        <f t="shared" si="8"/>
        <v>264</v>
      </c>
      <c r="B56" s="109">
        <f t="shared" si="1"/>
        <v>-10.452846326765336</v>
      </c>
      <c r="C56" s="109">
        <f t="shared" si="2"/>
        <v>-44.083893921935491</v>
      </c>
      <c r="D56" s="109">
        <f t="shared" si="3"/>
        <v>6.1440289153522567</v>
      </c>
      <c r="E56" s="109">
        <f t="shared" si="4"/>
        <v>460.80216865141938</v>
      </c>
      <c r="F56" s="107">
        <v>0</v>
      </c>
      <c r="G56" s="107"/>
      <c r="H56" s="109"/>
      <c r="I56" s="12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7">
        <f t="shared" si="9"/>
        <v>264</v>
      </c>
      <c r="X56" s="107">
        <f t="shared" si="9"/>
        <v>-10.452846326765336</v>
      </c>
      <c r="Y56" s="107">
        <f t="shared" si="9"/>
        <v>-44.083893921935491</v>
      </c>
      <c r="Z56" s="107">
        <f t="shared" si="9"/>
        <v>6.1440289153522567</v>
      </c>
      <c r="AA56" s="107">
        <f t="shared" si="5"/>
        <v>0.94623664490823511</v>
      </c>
      <c r="AB56" s="107">
        <f t="shared" si="6"/>
        <v>5.1977922704439772</v>
      </c>
      <c r="AC56" s="107">
        <f t="shared" si="7"/>
        <v>43.301270189221938</v>
      </c>
      <c r="AD56" s="107">
        <v>0</v>
      </c>
    </row>
    <row r="57" spans="1:30" x14ac:dyDescent="0.25">
      <c r="A57" s="107">
        <f t="shared" si="8"/>
        <v>270</v>
      </c>
      <c r="B57" s="109">
        <f t="shared" si="1"/>
        <v>-1.83772268236293E-14</v>
      </c>
      <c r="C57" s="109">
        <f t="shared" si="2"/>
        <v>-37.500000000000036</v>
      </c>
      <c r="D57" s="109">
        <f t="shared" si="3"/>
        <v>-5.5511151231257827E-15</v>
      </c>
      <c r="E57" s="109">
        <f t="shared" si="4"/>
        <v>0</v>
      </c>
      <c r="F57" s="107">
        <v>0</v>
      </c>
      <c r="G57" s="107"/>
      <c r="H57" s="109"/>
      <c r="I57" s="12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7">
        <f t="shared" si="9"/>
        <v>270</v>
      </c>
      <c r="X57" s="107">
        <f t="shared" si="9"/>
        <v>-1.83772268236293E-14</v>
      </c>
      <c r="Y57" s="107">
        <f t="shared" si="9"/>
        <v>-37.500000000000036</v>
      </c>
      <c r="Z57" s="107">
        <f t="shared" si="9"/>
        <v>-5.5511151231257827E-15</v>
      </c>
      <c r="AA57" s="107">
        <f t="shared" si="5"/>
        <v>0</v>
      </c>
      <c r="AB57" s="107">
        <f t="shared" si="6"/>
        <v>9.1886134118146485E-15</v>
      </c>
      <c r="AC57" s="107">
        <f t="shared" si="7"/>
        <v>43.301270189221938</v>
      </c>
      <c r="AD57" s="107">
        <v>0</v>
      </c>
    </row>
    <row r="58" spans="1:30" x14ac:dyDescent="0.25">
      <c r="A58" s="107">
        <f t="shared" si="8"/>
        <v>276</v>
      </c>
      <c r="B58" s="109">
        <f t="shared" si="1"/>
        <v>10.452846326765298</v>
      </c>
      <c r="C58" s="109">
        <f t="shared" si="2"/>
        <v>-30.505248230685009</v>
      </c>
      <c r="D58" s="109">
        <f t="shared" si="3"/>
        <v>-4.2515556255357358</v>
      </c>
      <c r="E58" s="109">
        <f t="shared" si="4"/>
        <v>-318.86667191518018</v>
      </c>
      <c r="F58" s="107">
        <v>0</v>
      </c>
      <c r="G58" s="107"/>
      <c r="H58" s="109"/>
      <c r="I58" s="12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7">
        <f t="shared" si="9"/>
        <v>276</v>
      </c>
      <c r="X58" s="107">
        <f t="shared" si="9"/>
        <v>10.452846326765298</v>
      </c>
      <c r="Y58" s="107">
        <f t="shared" si="9"/>
        <v>-30.505248230685009</v>
      </c>
      <c r="Z58" s="107">
        <f t="shared" si="9"/>
        <v>-4.2515556255357358</v>
      </c>
      <c r="AA58" s="107">
        <f t="shared" si="5"/>
        <v>0.94623664490823023</v>
      </c>
      <c r="AB58" s="107">
        <f t="shared" si="6"/>
        <v>-5.1977922704439594</v>
      </c>
      <c r="AC58" s="107">
        <f t="shared" si="7"/>
        <v>43.301270189221938</v>
      </c>
      <c r="AD58" s="107">
        <v>0</v>
      </c>
    </row>
    <row r="59" spans="1:30" x14ac:dyDescent="0.25">
      <c r="A59" s="107">
        <f t="shared" si="8"/>
        <v>282</v>
      </c>
      <c r="B59" s="109">
        <f t="shared" si="1"/>
        <v>20.791169081775944</v>
      </c>
      <c r="C59" s="109">
        <f t="shared" si="2"/>
        <v>-23.176274578121067</v>
      </c>
      <c r="D59" s="109">
        <f t="shared" si="3"/>
        <v>-6.4248245791917293</v>
      </c>
      <c r="E59" s="109">
        <f t="shared" si="4"/>
        <v>-481.86184343937975</v>
      </c>
      <c r="F59" s="107">
        <v>0</v>
      </c>
      <c r="G59" s="107"/>
      <c r="H59" s="109"/>
      <c r="I59" s="12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7">
        <f t="shared" si="9"/>
        <v>282</v>
      </c>
      <c r="X59" s="107">
        <f t="shared" si="9"/>
        <v>20.791169081775944</v>
      </c>
      <c r="Y59" s="107">
        <f t="shared" si="9"/>
        <v>-23.176274578121067</v>
      </c>
      <c r="Z59" s="107">
        <f t="shared" si="9"/>
        <v>-6.4248245791917293</v>
      </c>
      <c r="AA59" s="107">
        <f t="shared" si="5"/>
        <v>3.7435914977032434</v>
      </c>
      <c r="AB59" s="107">
        <f t="shared" si="6"/>
        <v>-10.168416076894967</v>
      </c>
      <c r="AC59" s="107">
        <f t="shared" si="7"/>
        <v>43.301270189221938</v>
      </c>
      <c r="AD59" s="107">
        <v>0</v>
      </c>
    </row>
    <row r="60" spans="1:30" x14ac:dyDescent="0.25">
      <c r="A60" s="107">
        <f t="shared" si="8"/>
        <v>288</v>
      </c>
      <c r="B60" s="109">
        <f t="shared" si="1"/>
        <v>30.901699437494724</v>
      </c>
      <c r="C60" s="109">
        <f t="shared" si="2"/>
        <v>-15.593376811331984</v>
      </c>
      <c r="D60" s="109">
        <f t="shared" si="3"/>
        <v>-6.4248245791917293</v>
      </c>
      <c r="E60" s="109">
        <f t="shared" si="4"/>
        <v>-481.86184343937975</v>
      </c>
      <c r="F60" s="107">
        <v>0</v>
      </c>
      <c r="G60" s="107"/>
      <c r="H60" s="109"/>
      <c r="I60" s="12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7">
        <f t="shared" si="9"/>
        <v>288</v>
      </c>
      <c r="X60" s="107">
        <f t="shared" si="9"/>
        <v>30.901699437494724</v>
      </c>
      <c r="Y60" s="107">
        <f t="shared" si="9"/>
        <v>-15.593376811331984</v>
      </c>
      <c r="Z60" s="107">
        <f t="shared" si="9"/>
        <v>-6.4248245791917293</v>
      </c>
      <c r="AA60" s="107">
        <f t="shared" si="5"/>
        <v>8.2698067281200842</v>
      </c>
      <c r="AB60" s="107">
        <f t="shared" si="6"/>
        <v>-14.694631307311818</v>
      </c>
      <c r="AC60" s="107">
        <f t="shared" si="7"/>
        <v>43.301270189221938</v>
      </c>
      <c r="AD60" s="107">
        <v>0</v>
      </c>
    </row>
    <row r="61" spans="1:30" x14ac:dyDescent="0.25">
      <c r="A61" s="107">
        <f t="shared" si="8"/>
        <v>294</v>
      </c>
      <c r="B61" s="109">
        <f t="shared" si="1"/>
        <v>40.673664307579976</v>
      </c>
      <c r="C61" s="109">
        <f t="shared" si="2"/>
        <v>-7.8396347450740018</v>
      </c>
      <c r="D61" s="109">
        <f t="shared" si="3"/>
        <v>-4.2515556255357465</v>
      </c>
      <c r="E61" s="109">
        <f t="shared" si="4"/>
        <v>-318.86667191518109</v>
      </c>
      <c r="F61" s="107">
        <v>0</v>
      </c>
      <c r="G61" s="107"/>
      <c r="H61" s="109"/>
      <c r="I61" s="12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7">
        <f t="shared" si="9"/>
        <v>294</v>
      </c>
      <c r="X61" s="107">
        <f t="shared" si="9"/>
        <v>40.673664307579976</v>
      </c>
      <c r="Y61" s="107">
        <f t="shared" si="9"/>
        <v>-7.8396347450740018</v>
      </c>
      <c r="Z61" s="107">
        <f t="shared" si="9"/>
        <v>-4.2515556255357465</v>
      </c>
      <c r="AA61" s="107">
        <f t="shared" si="5"/>
        <v>14.327065011399135</v>
      </c>
      <c r="AB61" s="107">
        <f t="shared" si="6"/>
        <v>-18.578620636934868</v>
      </c>
      <c r="AC61" s="107">
        <f t="shared" si="7"/>
        <v>43.301270189221938</v>
      </c>
      <c r="AD61" s="107">
        <v>0</v>
      </c>
    </row>
    <row r="62" spans="1:30" x14ac:dyDescent="0.25">
      <c r="A62" s="107">
        <f t="shared" si="8"/>
        <v>300</v>
      </c>
      <c r="B62" s="109">
        <f t="shared" si="1"/>
        <v>50.000000000000014</v>
      </c>
      <c r="C62" s="109">
        <f t="shared" si="2"/>
        <v>-1.3782920117721975E-14</v>
      </c>
      <c r="D62" s="109">
        <f t="shared" si="3"/>
        <v>-2.2204460492503131E-14</v>
      </c>
      <c r="E62" s="109">
        <f t="shared" si="4"/>
        <v>0</v>
      </c>
      <c r="F62" s="107">
        <v>0</v>
      </c>
      <c r="G62" s="107"/>
      <c r="H62" s="109"/>
      <c r="I62" s="12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7">
        <f t="shared" si="9"/>
        <v>300</v>
      </c>
      <c r="X62" s="107">
        <f t="shared" si="9"/>
        <v>50.000000000000014</v>
      </c>
      <c r="Y62" s="107">
        <f t="shared" si="9"/>
        <v>-1.3782920117721975E-14</v>
      </c>
      <c r="Z62" s="107">
        <f t="shared" si="9"/>
        <v>-2.2204460492503131E-14</v>
      </c>
      <c r="AA62" s="107">
        <f t="shared" si="5"/>
        <v>21.65063509461098</v>
      </c>
      <c r="AB62" s="107">
        <f t="shared" si="6"/>
        <v>-21.650635094610966</v>
      </c>
      <c r="AC62" s="107">
        <f t="shared" si="7"/>
        <v>43.301270189221938</v>
      </c>
      <c r="AD62" s="107">
        <v>0</v>
      </c>
    </row>
    <row r="63" spans="1:30" x14ac:dyDescent="0.25">
      <c r="A63" s="107">
        <f t="shared" si="8"/>
        <v>306</v>
      </c>
      <c r="B63" s="109">
        <f t="shared" si="1"/>
        <v>58.778525229247293</v>
      </c>
      <c r="C63" s="109">
        <f t="shared" si="2"/>
        <v>7.8396347450739743</v>
      </c>
      <c r="D63" s="109">
        <f t="shared" si="3"/>
        <v>6.1440289153522283</v>
      </c>
      <c r="E63" s="109">
        <f t="shared" si="4"/>
        <v>460.80216865141711</v>
      </c>
      <c r="F63" s="107">
        <v>0</v>
      </c>
      <c r="G63" s="107"/>
      <c r="H63" s="109"/>
      <c r="I63" s="12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7">
        <f t="shared" si="9"/>
        <v>306</v>
      </c>
      <c r="X63" s="107">
        <f t="shared" si="9"/>
        <v>58.778525229247293</v>
      </c>
      <c r="Y63" s="107">
        <f t="shared" si="9"/>
        <v>7.8396347450739743</v>
      </c>
      <c r="Z63" s="107">
        <f t="shared" si="9"/>
        <v>6.1440289153522283</v>
      </c>
      <c r="AA63" s="107">
        <f t="shared" si="5"/>
        <v>29.920441822731043</v>
      </c>
      <c r="AB63" s="107">
        <f t="shared" si="6"/>
        <v>-23.77641290737883</v>
      </c>
      <c r="AC63" s="107">
        <f t="shared" si="7"/>
        <v>43.301270189221938</v>
      </c>
      <c r="AD63" s="107">
        <v>0</v>
      </c>
    </row>
    <row r="64" spans="1:30" x14ac:dyDescent="0.25">
      <c r="A64" s="107">
        <f t="shared" si="8"/>
        <v>312</v>
      </c>
      <c r="B64" s="109">
        <f t="shared" si="1"/>
        <v>66.913060635885785</v>
      </c>
      <c r="C64" s="109">
        <f t="shared" si="2"/>
        <v>15.593376811331957</v>
      </c>
      <c r="D64" s="109">
        <f t="shared" si="3"/>
        <v>13.912007574598261</v>
      </c>
      <c r="E64" s="109">
        <f t="shared" si="4"/>
        <v>1043.4005680948694</v>
      </c>
      <c r="F64" s="107">
        <v>0</v>
      </c>
      <c r="G64" s="107"/>
      <c r="H64" s="109"/>
      <c r="I64" s="12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7">
        <f t="shared" si="9"/>
        <v>312</v>
      </c>
      <c r="X64" s="107">
        <f t="shared" si="9"/>
        <v>66.913060635885785</v>
      </c>
      <c r="Y64" s="107">
        <f t="shared" si="9"/>
        <v>15.593376811331957</v>
      </c>
      <c r="Z64" s="107">
        <f t="shared" si="9"/>
        <v>13.912007574598261</v>
      </c>
      <c r="AA64" s="107">
        <f t="shared" si="5"/>
        <v>38.775054958805072</v>
      </c>
      <c r="AB64" s="107">
        <f t="shared" si="6"/>
        <v>-24.863047384206826</v>
      </c>
      <c r="AC64" s="107">
        <f t="shared" si="7"/>
        <v>43.301270189221938</v>
      </c>
      <c r="AD64" s="107">
        <v>0</v>
      </c>
    </row>
    <row r="65" spans="1:30" x14ac:dyDescent="0.25">
      <c r="A65" s="107">
        <f t="shared" si="8"/>
        <v>318</v>
      </c>
      <c r="B65" s="109">
        <f t="shared" si="1"/>
        <v>74.314482547739431</v>
      </c>
      <c r="C65" s="109">
        <f t="shared" si="2"/>
        <v>23.176274578121042</v>
      </c>
      <c r="D65" s="109">
        <f t="shared" si="3"/>
        <v>22.964438035431879</v>
      </c>
      <c r="E65" s="109">
        <f t="shared" si="4"/>
        <v>1722.3328526573907</v>
      </c>
      <c r="F65" s="107">
        <v>0</v>
      </c>
      <c r="G65" s="107"/>
      <c r="H65" s="109"/>
      <c r="I65" s="12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7">
        <f t="shared" si="9"/>
        <v>318</v>
      </c>
      <c r="X65" s="107">
        <f t="shared" si="9"/>
        <v>74.314482547739431</v>
      </c>
      <c r="Y65" s="107">
        <f t="shared" si="9"/>
        <v>23.176274578121042</v>
      </c>
      <c r="Z65" s="107">
        <f t="shared" si="9"/>
        <v>22.964438035431879</v>
      </c>
      <c r="AA65" s="107">
        <f t="shared" si="5"/>
        <v>47.827485419638762</v>
      </c>
      <c r="AB65" s="107">
        <f t="shared" si="6"/>
        <v>-24.86304738420683</v>
      </c>
      <c r="AC65" s="107">
        <f t="shared" si="7"/>
        <v>43.301270189221938</v>
      </c>
      <c r="AD65" s="107">
        <v>0</v>
      </c>
    </row>
    <row r="66" spans="1:30" x14ac:dyDescent="0.25">
      <c r="A66" s="107">
        <f t="shared" si="8"/>
        <v>324</v>
      </c>
      <c r="B66" s="109">
        <f t="shared" si="1"/>
        <v>80.901699437494727</v>
      </c>
      <c r="C66" s="109">
        <f t="shared" si="2"/>
        <v>30.505248230684984</v>
      </c>
      <c r="D66" s="109">
        <f t="shared" si="3"/>
        <v>32.905685648333979</v>
      </c>
      <c r="E66" s="109">
        <f t="shared" si="4"/>
        <v>2467.9264236250483</v>
      </c>
      <c r="F66" s="107">
        <v>0</v>
      </c>
      <c r="G66" s="107"/>
      <c r="H66" s="109"/>
      <c r="I66" s="12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7">
        <f t="shared" si="9"/>
        <v>324</v>
      </c>
      <c r="X66" s="107">
        <f t="shared" si="9"/>
        <v>80.901699437494727</v>
      </c>
      <c r="Y66" s="107">
        <f t="shared" si="9"/>
        <v>30.505248230684984</v>
      </c>
      <c r="Z66" s="107">
        <f t="shared" si="9"/>
        <v>32.905685648333979</v>
      </c>
      <c r="AA66" s="107">
        <f t="shared" si="5"/>
        <v>56.682098555712791</v>
      </c>
      <c r="AB66" s="107">
        <f t="shared" si="6"/>
        <v>-23.776412907378841</v>
      </c>
      <c r="AC66" s="107">
        <f t="shared" si="7"/>
        <v>43.301270189221938</v>
      </c>
      <c r="AD66" s="107">
        <v>0</v>
      </c>
    </row>
    <row r="67" spans="1:30" x14ac:dyDescent="0.25">
      <c r="A67" s="107">
        <f t="shared" si="8"/>
        <v>330</v>
      </c>
      <c r="B67" s="109">
        <f t="shared" si="1"/>
        <v>86.602540378443834</v>
      </c>
      <c r="C67" s="109">
        <f t="shared" si="2"/>
        <v>37.500000000000007</v>
      </c>
      <c r="D67" s="109">
        <f t="shared" si="3"/>
        <v>43.30127018922191</v>
      </c>
      <c r="E67" s="109">
        <f t="shared" si="4"/>
        <v>3247.5952641916433</v>
      </c>
      <c r="F67" s="107">
        <v>0</v>
      </c>
      <c r="G67" s="107"/>
      <c r="H67" s="109"/>
      <c r="I67" s="12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7">
        <f t="shared" si="9"/>
        <v>330</v>
      </c>
      <c r="X67" s="107">
        <f t="shared" si="9"/>
        <v>86.602540378443834</v>
      </c>
      <c r="Y67" s="107">
        <f t="shared" si="9"/>
        <v>37.500000000000007</v>
      </c>
      <c r="Z67" s="107">
        <f t="shared" si="9"/>
        <v>43.30127018922191</v>
      </c>
      <c r="AA67" s="107">
        <f t="shared" si="5"/>
        <v>64.951905283832872</v>
      </c>
      <c r="AB67" s="107">
        <f t="shared" si="6"/>
        <v>-21.650635094610976</v>
      </c>
      <c r="AC67" s="107">
        <f t="shared" si="7"/>
        <v>43.301270189221938</v>
      </c>
      <c r="AD67" s="107">
        <v>0</v>
      </c>
    </row>
    <row r="68" spans="1:30" x14ac:dyDescent="0.25">
      <c r="A68" s="107">
        <f t="shared" si="8"/>
        <v>336</v>
      </c>
      <c r="B68" s="109">
        <f t="shared" si="1"/>
        <v>91.354545764260095</v>
      </c>
      <c r="C68" s="109">
        <f t="shared" si="2"/>
        <v>44.08389392193547</v>
      </c>
      <c r="D68" s="109">
        <f t="shared" si="3"/>
        <v>53.696854730109855</v>
      </c>
      <c r="E68" s="109">
        <f t="shared" si="4"/>
        <v>4027.2641047582388</v>
      </c>
      <c r="F68" s="107">
        <v>0</v>
      </c>
      <c r="G68" s="107"/>
      <c r="H68" s="109"/>
      <c r="I68" s="12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7">
        <f t="shared" si="9"/>
        <v>336</v>
      </c>
      <c r="X68" s="107">
        <f t="shared" si="9"/>
        <v>91.354545764260095</v>
      </c>
      <c r="Y68" s="107">
        <f t="shared" si="9"/>
        <v>44.08389392193547</v>
      </c>
      <c r="Z68" s="107">
        <f t="shared" si="9"/>
        <v>53.696854730109855</v>
      </c>
      <c r="AA68" s="107">
        <f t="shared" si="5"/>
        <v>72.275475367044763</v>
      </c>
      <c r="AB68" s="107">
        <f t="shared" si="6"/>
        <v>-18.578620636934851</v>
      </c>
      <c r="AC68" s="107">
        <f t="shared" si="7"/>
        <v>43.301270189221938</v>
      </c>
      <c r="AD68" s="107">
        <v>0</v>
      </c>
    </row>
    <row r="69" spans="1:30" x14ac:dyDescent="0.25">
      <c r="A69" s="107">
        <f t="shared" si="8"/>
        <v>342</v>
      </c>
      <c r="B69" s="109">
        <f t="shared" si="1"/>
        <v>95.10565162951535</v>
      </c>
      <c r="C69" s="109">
        <f t="shared" si="2"/>
        <v>50.184795476914331</v>
      </c>
      <c r="D69" s="109">
        <f t="shared" si="3"/>
        <v>63.638102343011951</v>
      </c>
      <c r="E69" s="109">
        <f t="shared" si="4"/>
        <v>4772.8576757258961</v>
      </c>
      <c r="F69" s="107">
        <v>0</v>
      </c>
      <c r="G69" s="107"/>
      <c r="H69" s="109"/>
      <c r="I69" s="12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7">
        <f t="shared" si="9"/>
        <v>342</v>
      </c>
      <c r="X69" s="107">
        <f t="shared" si="9"/>
        <v>95.10565162951535</v>
      </c>
      <c r="Y69" s="107">
        <f t="shared" si="9"/>
        <v>50.184795476914331</v>
      </c>
      <c r="Z69" s="107">
        <f t="shared" si="9"/>
        <v>63.638102343011951</v>
      </c>
      <c r="AA69" s="107">
        <f t="shared" si="5"/>
        <v>78.33273365032376</v>
      </c>
      <c r="AB69" s="107">
        <f t="shared" si="6"/>
        <v>-14.694631307311834</v>
      </c>
      <c r="AC69" s="107">
        <f t="shared" si="7"/>
        <v>43.301270189221938</v>
      </c>
      <c r="AD69" s="107">
        <v>0</v>
      </c>
    </row>
    <row r="70" spans="1:30" x14ac:dyDescent="0.25">
      <c r="A70" s="107">
        <f t="shared" si="8"/>
        <v>348</v>
      </c>
      <c r="B70" s="109">
        <f t="shared" si="1"/>
        <v>97.814760073380555</v>
      </c>
      <c r="C70" s="109">
        <f t="shared" si="2"/>
        <v>55.735861910804566</v>
      </c>
      <c r="D70" s="109">
        <f t="shared" si="3"/>
        <v>72.690532803845571</v>
      </c>
      <c r="E70" s="109">
        <f t="shared" si="4"/>
        <v>5451.7899602884181</v>
      </c>
      <c r="F70" s="107">
        <v>0</v>
      </c>
      <c r="G70" s="107"/>
      <c r="H70" s="109"/>
      <c r="I70" s="12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7">
        <f t="shared" si="9"/>
        <v>348</v>
      </c>
      <c r="X70" s="107">
        <f t="shared" si="9"/>
        <v>97.814760073380555</v>
      </c>
      <c r="Y70" s="107">
        <f t="shared" si="9"/>
        <v>55.735861910804566</v>
      </c>
      <c r="Z70" s="107">
        <f t="shared" si="9"/>
        <v>72.690532803845571</v>
      </c>
      <c r="AA70" s="107">
        <f t="shared" si="5"/>
        <v>82.858948880740584</v>
      </c>
      <c r="AB70" s="107">
        <f t="shared" si="6"/>
        <v>-10.16841607689503</v>
      </c>
      <c r="AC70" s="107">
        <f t="shared" si="7"/>
        <v>43.301270189221938</v>
      </c>
      <c r="AD70" s="107">
        <v>0</v>
      </c>
    </row>
    <row r="71" spans="1:30" x14ac:dyDescent="0.25">
      <c r="A71" s="107">
        <f t="shared" si="8"/>
        <v>354</v>
      </c>
      <c r="B71" s="109">
        <f t="shared" si="1"/>
        <v>99.452189536827333</v>
      </c>
      <c r="C71" s="109">
        <f t="shared" si="2"/>
        <v>60.676274578121053</v>
      </c>
      <c r="D71" s="109">
        <f t="shared" si="3"/>
        <v>80.458511463091625</v>
      </c>
      <c r="E71" s="109">
        <f t="shared" si="4"/>
        <v>6034.3883597318709</v>
      </c>
      <c r="F71" s="107">
        <v>0</v>
      </c>
      <c r="G71" s="107"/>
      <c r="H71" s="109"/>
      <c r="I71" s="12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7">
        <f t="shared" si="9"/>
        <v>354</v>
      </c>
      <c r="X71" s="107">
        <f t="shared" si="9"/>
        <v>99.452189536827333</v>
      </c>
      <c r="Y71" s="107">
        <f t="shared" si="9"/>
        <v>60.676274578121053</v>
      </c>
      <c r="Z71" s="107">
        <f t="shared" si="9"/>
        <v>80.458511463091625</v>
      </c>
      <c r="AA71" s="107">
        <f t="shared" si="5"/>
        <v>85.656303733535637</v>
      </c>
      <c r="AB71" s="107">
        <f t="shared" si="6"/>
        <v>-5.1977922704439798</v>
      </c>
      <c r="AC71" s="107">
        <f t="shared" si="7"/>
        <v>43.301270189221938</v>
      </c>
      <c r="AD71" s="107">
        <v>0</v>
      </c>
    </row>
    <row r="72" spans="1:30" x14ac:dyDescent="0.25">
      <c r="A72" s="107">
        <f t="shared" si="8"/>
        <v>360</v>
      </c>
      <c r="B72" s="109">
        <f t="shared" si="1"/>
        <v>100</v>
      </c>
      <c r="C72" s="109">
        <f t="shared" si="2"/>
        <v>64.951905283832872</v>
      </c>
      <c r="D72" s="109">
        <f t="shared" si="3"/>
        <v>86.602540378443877</v>
      </c>
      <c r="E72" s="109">
        <f t="shared" si="4"/>
        <v>6495.1905283832903</v>
      </c>
      <c r="F72" s="107">
        <v>0</v>
      </c>
      <c r="G72" s="107"/>
      <c r="H72" s="109"/>
      <c r="I72" s="12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7">
        <f t="shared" si="9"/>
        <v>360</v>
      </c>
      <c r="X72" s="107">
        <f t="shared" si="9"/>
        <v>100</v>
      </c>
      <c r="Y72" s="107">
        <f t="shared" si="9"/>
        <v>64.951905283832872</v>
      </c>
      <c r="Z72" s="107">
        <f t="shared" si="9"/>
        <v>86.602540378443877</v>
      </c>
      <c r="AA72" s="107">
        <f t="shared" si="5"/>
        <v>86.602540378443877</v>
      </c>
      <c r="AB72" s="107">
        <f t="shared" si="6"/>
        <v>-1.2251484549086199E-14</v>
      </c>
      <c r="AC72" s="107">
        <f t="shared" si="7"/>
        <v>43.301270189221938</v>
      </c>
      <c r="AD72" s="107">
        <v>0</v>
      </c>
    </row>
    <row r="73" spans="1:30" x14ac:dyDescent="0.25">
      <c r="A73" s="107">
        <f t="shared" si="8"/>
        <v>366</v>
      </c>
      <c r="B73" s="109">
        <f t="shared" si="1"/>
        <v>99.452189536827333</v>
      </c>
      <c r="C73" s="109">
        <f t="shared" si="2"/>
        <v>68.515909323195075</v>
      </c>
      <c r="D73" s="109">
        <f t="shared" si="3"/>
        <v>90.854096003979606</v>
      </c>
      <c r="E73" s="109">
        <f t="shared" si="4"/>
        <v>6814.05720029847</v>
      </c>
      <c r="F73" s="107">
        <v>0</v>
      </c>
      <c r="G73" s="107"/>
      <c r="H73" s="109"/>
      <c r="I73" s="12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7">
        <f t="shared" si="9"/>
        <v>366</v>
      </c>
      <c r="X73" s="107">
        <f t="shared" si="9"/>
        <v>99.452189536827333</v>
      </c>
      <c r="Y73" s="107">
        <f t="shared" si="9"/>
        <v>68.515909323195075</v>
      </c>
      <c r="Z73" s="107">
        <f t="shared" si="9"/>
        <v>90.854096003979606</v>
      </c>
      <c r="AA73" s="107">
        <f t="shared" si="5"/>
        <v>85.656303733535651</v>
      </c>
      <c r="AB73" s="107">
        <f t="shared" si="6"/>
        <v>5.1977922704439559</v>
      </c>
      <c r="AC73" s="107">
        <f t="shared" si="7"/>
        <v>43.301270189221938</v>
      </c>
      <c r="AD73" s="107">
        <v>0</v>
      </c>
    </row>
    <row r="74" spans="1:30" x14ac:dyDescent="0.25">
      <c r="A74" s="107">
        <f t="shared" si="8"/>
        <v>372</v>
      </c>
      <c r="B74" s="109">
        <f t="shared" si="1"/>
        <v>97.814760073380555</v>
      </c>
      <c r="C74" s="109">
        <f t="shared" si="2"/>
        <v>71.329238722136509</v>
      </c>
      <c r="D74" s="109">
        <f t="shared" si="3"/>
        <v>93.027364957635598</v>
      </c>
      <c r="E74" s="109">
        <f t="shared" si="4"/>
        <v>6977.0523718226696</v>
      </c>
      <c r="F74" s="107">
        <v>0</v>
      </c>
      <c r="G74" s="107"/>
      <c r="H74" s="109"/>
      <c r="I74" s="12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7">
        <f t="shared" si="9"/>
        <v>372</v>
      </c>
      <c r="X74" s="107">
        <f t="shared" si="9"/>
        <v>97.814760073380555</v>
      </c>
      <c r="Y74" s="107">
        <f t="shared" si="9"/>
        <v>71.329238722136509</v>
      </c>
      <c r="Z74" s="107">
        <f t="shared" si="9"/>
        <v>93.027364957635598</v>
      </c>
      <c r="AA74" s="107">
        <f t="shared" si="5"/>
        <v>82.858948880740641</v>
      </c>
      <c r="AB74" s="107">
        <f t="shared" si="6"/>
        <v>10.168416076894966</v>
      </c>
      <c r="AC74" s="107">
        <f t="shared" si="7"/>
        <v>43.301270189221938</v>
      </c>
      <c r="AD74" s="107">
        <v>0</v>
      </c>
    </row>
    <row r="75" spans="1:30" x14ac:dyDescent="0.25">
      <c r="A75" s="107">
        <f t="shared" si="8"/>
        <v>378</v>
      </c>
      <c r="B75" s="109">
        <f t="shared" si="1"/>
        <v>95.105651629515364</v>
      </c>
      <c r="C75" s="109">
        <f t="shared" si="2"/>
        <v>73.361070055035412</v>
      </c>
      <c r="D75" s="109">
        <f t="shared" si="3"/>
        <v>93.027364957635598</v>
      </c>
      <c r="E75" s="109">
        <f t="shared" si="4"/>
        <v>6977.0523718226705</v>
      </c>
      <c r="F75" s="107">
        <v>0</v>
      </c>
      <c r="G75" s="107"/>
      <c r="H75" s="109"/>
      <c r="I75" s="12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7">
        <f t="shared" si="9"/>
        <v>378</v>
      </c>
      <c r="X75" s="107">
        <f t="shared" si="9"/>
        <v>95.105651629515364</v>
      </c>
      <c r="Y75" s="107">
        <f t="shared" si="9"/>
        <v>73.361070055035412</v>
      </c>
      <c r="Z75" s="107">
        <f t="shared" si="9"/>
        <v>93.027364957635598</v>
      </c>
      <c r="AA75" s="107">
        <f t="shared" si="5"/>
        <v>78.332733650323789</v>
      </c>
      <c r="AB75" s="107">
        <f t="shared" si="6"/>
        <v>14.694631307311814</v>
      </c>
      <c r="AC75" s="107">
        <f t="shared" si="7"/>
        <v>43.301270189221938</v>
      </c>
      <c r="AD75" s="107">
        <v>0</v>
      </c>
    </row>
    <row r="76" spans="1:30" x14ac:dyDescent="0.25">
      <c r="A76" s="107">
        <f t="shared" si="8"/>
        <v>384</v>
      </c>
      <c r="B76" s="109">
        <f t="shared" ref="B76:B132" si="10">$C$1*COS(($A76)*(PI()/180))</f>
        <v>91.354545764260081</v>
      </c>
      <c r="C76" s="109">
        <f t="shared" ref="C76:C132" si="11">$C$2*COS(($A76-$C$3)*(PI()/180))</f>
        <v>74.589142152620497</v>
      </c>
      <c r="D76" s="109">
        <f t="shared" si="3"/>
        <v>90.85409600397962</v>
      </c>
      <c r="E76" s="109">
        <f t="shared" si="4"/>
        <v>6814.0572002984718</v>
      </c>
      <c r="F76" s="107">
        <v>0</v>
      </c>
      <c r="G76" s="107"/>
      <c r="H76" s="109"/>
      <c r="I76" s="12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7">
        <f t="shared" si="9"/>
        <v>384</v>
      </c>
      <c r="X76" s="107">
        <f t="shared" si="9"/>
        <v>91.354545764260081</v>
      </c>
      <c r="Y76" s="107">
        <f t="shared" si="9"/>
        <v>74.589142152620497</v>
      </c>
      <c r="Z76" s="107">
        <f t="shared" si="9"/>
        <v>90.85409600397962</v>
      </c>
      <c r="AA76" s="107">
        <f t="shared" si="5"/>
        <v>72.275475367044805</v>
      </c>
      <c r="AB76" s="107">
        <f t="shared" si="6"/>
        <v>18.578620636934833</v>
      </c>
      <c r="AC76" s="107">
        <f t="shared" si="7"/>
        <v>43.301270189221938</v>
      </c>
      <c r="AD76" s="107">
        <v>0</v>
      </c>
    </row>
    <row r="77" spans="1:30" x14ac:dyDescent="0.25">
      <c r="A77" s="107">
        <f t="shared" si="8"/>
        <v>390</v>
      </c>
      <c r="B77" s="109">
        <f t="shared" si="10"/>
        <v>86.602540378443862</v>
      </c>
      <c r="C77" s="109">
        <f t="shared" si="11"/>
        <v>75</v>
      </c>
      <c r="D77" s="109">
        <f t="shared" ref="D77:D132" si="12">$H$1*($C$5+COS((2*$A77-$C$3)*(PI()/180)))</f>
        <v>86.602540378443891</v>
      </c>
      <c r="E77" s="109">
        <f t="shared" ref="E77:E132" si="13">$G$2+$G$1*COS((2*$A77-$C$3)*(PI()/180))</f>
        <v>6495.1905283832921</v>
      </c>
      <c r="F77" s="107">
        <v>0</v>
      </c>
      <c r="G77" s="107"/>
      <c r="H77" s="109"/>
      <c r="I77" s="12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7">
        <f t="shared" si="9"/>
        <v>390</v>
      </c>
      <c r="X77" s="107">
        <f t="shared" si="9"/>
        <v>86.602540378443862</v>
      </c>
      <c r="Y77" s="107">
        <f t="shared" si="9"/>
        <v>75</v>
      </c>
      <c r="Z77" s="107">
        <f t="shared" si="9"/>
        <v>86.602540378443891</v>
      </c>
      <c r="AA77" s="107">
        <f t="shared" ref="AA77:AA132" si="14">$H$2*(1+COS(2*$A77*PI()/180))</f>
        <v>64.951905283832971</v>
      </c>
      <c r="AB77" s="107">
        <f t="shared" ref="AB77:AB132" si="15">$H$3*SIN(2*$A77*PI()/180)</f>
        <v>21.650635094610941</v>
      </c>
      <c r="AC77" s="107">
        <f t="shared" ref="AC77:AC132" si="16">$H$2</f>
        <v>43.301270189221938</v>
      </c>
      <c r="AD77" s="107">
        <v>0</v>
      </c>
    </row>
    <row r="78" spans="1:30" x14ac:dyDescent="0.25">
      <c r="A78" s="107">
        <f t="shared" ref="A78:A132" si="17">6+A77</f>
        <v>396</v>
      </c>
      <c r="B78" s="109">
        <f t="shared" si="10"/>
        <v>80.901699437494756</v>
      </c>
      <c r="C78" s="109">
        <f t="shared" si="11"/>
        <v>74.589142152620511</v>
      </c>
      <c r="D78" s="109">
        <f t="shared" si="12"/>
        <v>80.458511463091639</v>
      </c>
      <c r="E78" s="109">
        <f t="shared" si="13"/>
        <v>6034.3883597318727</v>
      </c>
      <c r="F78" s="107">
        <v>0</v>
      </c>
      <c r="G78" s="107"/>
      <c r="H78" s="109"/>
      <c r="I78" s="12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7">
        <f t="shared" si="9"/>
        <v>396</v>
      </c>
      <c r="X78" s="107">
        <f t="shared" si="9"/>
        <v>80.901699437494756</v>
      </c>
      <c r="Y78" s="107">
        <f t="shared" si="9"/>
        <v>74.589142152620511</v>
      </c>
      <c r="Z78" s="107">
        <f t="shared" si="9"/>
        <v>80.458511463091639</v>
      </c>
      <c r="AA78" s="107">
        <f t="shared" si="14"/>
        <v>56.682098555712756</v>
      </c>
      <c r="AB78" s="107">
        <f t="shared" si="15"/>
        <v>23.776412907378845</v>
      </c>
      <c r="AC78" s="107">
        <f t="shared" si="16"/>
        <v>43.301270189221938</v>
      </c>
      <c r="AD78" s="107">
        <v>0</v>
      </c>
    </row>
    <row r="79" spans="1:30" x14ac:dyDescent="0.25">
      <c r="A79" s="107">
        <f t="shared" si="17"/>
        <v>402</v>
      </c>
      <c r="B79" s="109">
        <f t="shared" si="10"/>
        <v>74.314482547739402</v>
      </c>
      <c r="C79" s="109">
        <f t="shared" si="11"/>
        <v>73.361070055035412</v>
      </c>
      <c r="D79" s="109">
        <f t="shared" si="12"/>
        <v>72.690532803845613</v>
      </c>
      <c r="E79" s="109">
        <f t="shared" si="13"/>
        <v>5451.7899602884208</v>
      </c>
      <c r="F79" s="107">
        <v>0</v>
      </c>
      <c r="G79" s="107"/>
      <c r="H79" s="109"/>
      <c r="I79" s="12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7">
        <f t="shared" si="9"/>
        <v>402</v>
      </c>
      <c r="X79" s="107">
        <f t="shared" si="9"/>
        <v>74.314482547739402</v>
      </c>
      <c r="Y79" s="107">
        <f t="shared" si="9"/>
        <v>73.361070055035412</v>
      </c>
      <c r="Z79" s="107">
        <f t="shared" si="9"/>
        <v>72.690532803845613</v>
      </c>
      <c r="AA79" s="107">
        <f t="shared" si="14"/>
        <v>47.827485419638734</v>
      </c>
      <c r="AB79" s="107">
        <f t="shared" si="15"/>
        <v>24.86304738420683</v>
      </c>
      <c r="AC79" s="107">
        <f t="shared" si="16"/>
        <v>43.301270189221938</v>
      </c>
      <c r="AD79" s="107">
        <v>0</v>
      </c>
    </row>
    <row r="80" spans="1:30" x14ac:dyDescent="0.25">
      <c r="A80" s="107">
        <f t="shared" si="17"/>
        <v>408</v>
      </c>
      <c r="B80" s="109">
        <f t="shared" si="10"/>
        <v>66.913060635885827</v>
      </c>
      <c r="C80" s="109">
        <f t="shared" si="11"/>
        <v>71.329238722136523</v>
      </c>
      <c r="D80" s="109">
        <f t="shared" si="12"/>
        <v>63.638102343011916</v>
      </c>
      <c r="E80" s="109">
        <f t="shared" si="13"/>
        <v>4772.8576757258934</v>
      </c>
      <c r="F80" s="107">
        <v>0</v>
      </c>
      <c r="G80" s="107"/>
      <c r="H80" s="109"/>
      <c r="I80" s="12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7">
        <f t="shared" si="9"/>
        <v>408</v>
      </c>
      <c r="X80" s="107">
        <f t="shared" si="9"/>
        <v>66.913060635885827</v>
      </c>
      <c r="Y80" s="107">
        <f t="shared" si="9"/>
        <v>71.329238722136523</v>
      </c>
      <c r="Z80" s="107">
        <f t="shared" si="9"/>
        <v>63.638102343011916</v>
      </c>
      <c r="AA80" s="107">
        <f t="shared" si="14"/>
        <v>38.775054958805192</v>
      </c>
      <c r="AB80" s="107">
        <f t="shared" si="15"/>
        <v>24.863047384206833</v>
      </c>
      <c r="AC80" s="107">
        <f t="shared" si="16"/>
        <v>43.301270189221938</v>
      </c>
      <c r="AD80" s="107">
        <v>0</v>
      </c>
    </row>
    <row r="81" spans="1:30" x14ac:dyDescent="0.25">
      <c r="A81" s="107">
        <f t="shared" si="17"/>
        <v>414</v>
      </c>
      <c r="B81" s="109">
        <f t="shared" si="10"/>
        <v>58.778525229247336</v>
      </c>
      <c r="C81" s="109">
        <f t="shared" si="11"/>
        <v>68.515909323195061</v>
      </c>
      <c r="D81" s="109">
        <f t="shared" si="12"/>
        <v>53.696854730109898</v>
      </c>
      <c r="E81" s="109">
        <f t="shared" si="13"/>
        <v>4027.2641047582424</v>
      </c>
      <c r="F81" s="107">
        <v>0</v>
      </c>
      <c r="G81" s="107"/>
      <c r="H81" s="109"/>
      <c r="I81" s="12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7">
        <f t="shared" si="9"/>
        <v>414</v>
      </c>
      <c r="X81" s="107">
        <f t="shared" si="9"/>
        <v>58.778525229247336</v>
      </c>
      <c r="Y81" s="107">
        <f t="shared" si="9"/>
        <v>68.515909323195061</v>
      </c>
      <c r="Z81" s="107">
        <f t="shared" si="9"/>
        <v>53.696854730109898</v>
      </c>
      <c r="AA81" s="107">
        <f t="shared" si="14"/>
        <v>29.92044182273116</v>
      </c>
      <c r="AB81" s="107">
        <f t="shared" si="15"/>
        <v>23.776412907378855</v>
      </c>
      <c r="AC81" s="107">
        <f t="shared" si="16"/>
        <v>43.301270189221938</v>
      </c>
      <c r="AD81" s="107">
        <v>0</v>
      </c>
    </row>
    <row r="82" spans="1:30" x14ac:dyDescent="0.25">
      <c r="A82" s="107">
        <f t="shared" si="17"/>
        <v>420</v>
      </c>
      <c r="B82" s="109">
        <f t="shared" si="10"/>
        <v>49.999999999999972</v>
      </c>
      <c r="C82" s="109">
        <f t="shared" si="11"/>
        <v>64.9519052838329</v>
      </c>
      <c r="D82" s="109">
        <f t="shared" si="12"/>
        <v>43.301270189221967</v>
      </c>
      <c r="E82" s="109">
        <f t="shared" si="13"/>
        <v>3247.5952641916474</v>
      </c>
      <c r="F82" s="107">
        <v>0</v>
      </c>
      <c r="G82" s="107"/>
      <c r="H82" s="109"/>
      <c r="I82" s="12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7">
        <f t="shared" si="9"/>
        <v>420</v>
      </c>
      <c r="X82" s="107">
        <f t="shared" si="9"/>
        <v>49.999999999999972</v>
      </c>
      <c r="Y82" s="107">
        <f t="shared" si="9"/>
        <v>64.9519052838329</v>
      </c>
      <c r="Z82" s="107">
        <f t="shared" si="9"/>
        <v>43.301270189221967</v>
      </c>
      <c r="AA82" s="107">
        <f t="shared" si="14"/>
        <v>21.650635094610944</v>
      </c>
      <c r="AB82" s="107">
        <f t="shared" si="15"/>
        <v>21.650635094610955</v>
      </c>
      <c r="AC82" s="107">
        <f t="shared" si="16"/>
        <v>43.301270189221938</v>
      </c>
      <c r="AD82" s="107">
        <v>0</v>
      </c>
    </row>
    <row r="83" spans="1:30" x14ac:dyDescent="0.25">
      <c r="A83" s="107">
        <f t="shared" si="17"/>
        <v>426</v>
      </c>
      <c r="B83" s="109">
        <f t="shared" si="10"/>
        <v>40.673664307580019</v>
      </c>
      <c r="C83" s="109">
        <f t="shared" si="11"/>
        <v>60.676274578121067</v>
      </c>
      <c r="D83" s="109">
        <f t="shared" si="12"/>
        <v>32.905685648333936</v>
      </c>
      <c r="E83" s="109">
        <f t="shared" si="13"/>
        <v>2467.9264236250456</v>
      </c>
      <c r="F83" s="107">
        <v>0</v>
      </c>
      <c r="G83" s="107"/>
      <c r="H83" s="109"/>
      <c r="I83" s="12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7">
        <f t="shared" si="9"/>
        <v>426</v>
      </c>
      <c r="X83" s="107">
        <f t="shared" si="9"/>
        <v>40.673664307580019</v>
      </c>
      <c r="Y83" s="107">
        <f t="shared" si="9"/>
        <v>60.676274578121067</v>
      </c>
      <c r="Z83" s="107">
        <f t="shared" si="9"/>
        <v>32.905685648333936</v>
      </c>
      <c r="AA83" s="107">
        <f t="shared" si="14"/>
        <v>14.32706501139911</v>
      </c>
      <c r="AB83" s="107">
        <f t="shared" si="15"/>
        <v>18.578620636934854</v>
      </c>
      <c r="AC83" s="107">
        <f t="shared" si="16"/>
        <v>43.301270189221938</v>
      </c>
      <c r="AD83" s="107">
        <v>0</v>
      </c>
    </row>
    <row r="84" spans="1:30" x14ac:dyDescent="0.25">
      <c r="A84" s="107">
        <f t="shared" si="17"/>
        <v>432</v>
      </c>
      <c r="B84" s="109">
        <f t="shared" si="10"/>
        <v>30.901699437494774</v>
      </c>
      <c r="C84" s="109">
        <f t="shared" si="11"/>
        <v>55.735861910804552</v>
      </c>
      <c r="D84" s="109">
        <f t="shared" si="12"/>
        <v>22.964438035431925</v>
      </c>
      <c r="E84" s="109">
        <f t="shared" si="13"/>
        <v>1722.3328526573944</v>
      </c>
      <c r="F84" s="107">
        <v>0</v>
      </c>
      <c r="G84" s="107"/>
      <c r="H84" s="109"/>
      <c r="I84" s="12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7">
        <f t="shared" si="9"/>
        <v>432</v>
      </c>
      <c r="X84" s="107">
        <f t="shared" si="9"/>
        <v>30.901699437494774</v>
      </c>
      <c r="Y84" s="107">
        <f t="shared" si="9"/>
        <v>55.735861910804552</v>
      </c>
      <c r="Z84" s="107">
        <f t="shared" si="9"/>
        <v>22.964438035431925</v>
      </c>
      <c r="AA84" s="107">
        <f t="shared" si="14"/>
        <v>8.2698067281201073</v>
      </c>
      <c r="AB84" s="107">
        <f t="shared" si="15"/>
        <v>14.694631307311838</v>
      </c>
      <c r="AC84" s="107">
        <f t="shared" si="16"/>
        <v>43.301270189221938</v>
      </c>
      <c r="AD84" s="107">
        <v>0</v>
      </c>
    </row>
    <row r="85" spans="1:30" x14ac:dyDescent="0.25">
      <c r="A85" s="107">
        <f t="shared" si="17"/>
        <v>438</v>
      </c>
      <c r="B85" s="109">
        <f t="shared" si="10"/>
        <v>20.791169081775905</v>
      </c>
      <c r="C85" s="109">
        <f t="shared" si="11"/>
        <v>50.184795476914367</v>
      </c>
      <c r="D85" s="109">
        <f t="shared" si="12"/>
        <v>13.912007574598301</v>
      </c>
      <c r="E85" s="109">
        <f t="shared" si="13"/>
        <v>1043.4005680948726</v>
      </c>
      <c r="F85" s="107">
        <v>0</v>
      </c>
      <c r="G85" s="107"/>
      <c r="H85" s="109"/>
      <c r="I85" s="12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7">
        <f t="shared" si="9"/>
        <v>438</v>
      </c>
      <c r="X85" s="107">
        <f t="shared" si="9"/>
        <v>20.791169081775905</v>
      </c>
      <c r="Y85" s="107">
        <f t="shared" si="9"/>
        <v>50.184795476914367</v>
      </c>
      <c r="Z85" s="107">
        <f t="shared" si="9"/>
        <v>13.912007574598301</v>
      </c>
      <c r="AA85" s="107">
        <f t="shared" si="14"/>
        <v>3.7435914977032629</v>
      </c>
      <c r="AB85" s="107">
        <f t="shared" si="15"/>
        <v>10.16841607689499</v>
      </c>
      <c r="AC85" s="107">
        <f t="shared" si="16"/>
        <v>43.301270189221938</v>
      </c>
      <c r="AD85" s="107">
        <v>0</v>
      </c>
    </row>
    <row r="86" spans="1:30" x14ac:dyDescent="0.25">
      <c r="A86" s="107">
        <f t="shared" si="17"/>
        <v>444</v>
      </c>
      <c r="B86" s="109">
        <f t="shared" si="10"/>
        <v>10.452846326765346</v>
      </c>
      <c r="C86" s="109">
        <f t="shared" si="11"/>
        <v>44.083893921935498</v>
      </c>
      <c r="D86" s="109">
        <f t="shared" si="12"/>
        <v>6.1440289153522007</v>
      </c>
      <c r="E86" s="109">
        <f t="shared" si="13"/>
        <v>460.80216865141483</v>
      </c>
      <c r="F86" s="107">
        <v>0</v>
      </c>
      <c r="G86" s="107"/>
      <c r="H86" s="109"/>
      <c r="I86" s="12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7">
        <f t="shared" si="9"/>
        <v>444</v>
      </c>
      <c r="X86" s="107">
        <f t="shared" si="9"/>
        <v>10.452846326765346</v>
      </c>
      <c r="Y86" s="107">
        <f t="shared" si="9"/>
        <v>44.083893921935498</v>
      </c>
      <c r="Z86" s="107">
        <f t="shared" si="9"/>
        <v>6.1440289153522007</v>
      </c>
      <c r="AA86" s="107">
        <f t="shared" si="14"/>
        <v>0.94623664490823511</v>
      </c>
      <c r="AB86" s="107">
        <f t="shared" si="15"/>
        <v>5.1977922704439825</v>
      </c>
      <c r="AC86" s="107">
        <f t="shared" si="16"/>
        <v>43.301270189221938</v>
      </c>
      <c r="AD86" s="107">
        <v>0</v>
      </c>
    </row>
    <row r="87" spans="1:30" x14ac:dyDescent="0.25">
      <c r="A87" s="107">
        <f t="shared" si="17"/>
        <v>450</v>
      </c>
      <c r="B87" s="109">
        <f t="shared" si="10"/>
        <v>3.06287113727155E-14</v>
      </c>
      <c r="C87" s="109">
        <f t="shared" si="11"/>
        <v>37.499999999999979</v>
      </c>
      <c r="D87" s="109">
        <f t="shared" si="12"/>
        <v>5.5511151231257827E-15</v>
      </c>
      <c r="E87" s="109">
        <f t="shared" si="13"/>
        <v>0</v>
      </c>
      <c r="F87" s="107">
        <v>0</v>
      </c>
      <c r="G87" s="107"/>
      <c r="H87" s="109"/>
      <c r="I87" s="12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7">
        <f t="shared" si="9"/>
        <v>450</v>
      </c>
      <c r="X87" s="107">
        <f t="shared" si="9"/>
        <v>3.06287113727155E-14</v>
      </c>
      <c r="Y87" s="107">
        <f t="shared" si="9"/>
        <v>37.499999999999979</v>
      </c>
      <c r="Z87" s="107">
        <f t="shared" si="9"/>
        <v>5.5511151231257827E-15</v>
      </c>
      <c r="AA87" s="107">
        <f t="shared" si="14"/>
        <v>0</v>
      </c>
      <c r="AB87" s="107">
        <f t="shared" si="15"/>
        <v>1.5314355686357747E-14</v>
      </c>
      <c r="AC87" s="107">
        <f t="shared" si="16"/>
        <v>43.301270189221938</v>
      </c>
      <c r="AD87" s="107">
        <v>0</v>
      </c>
    </row>
    <row r="88" spans="1:30" x14ac:dyDescent="0.25">
      <c r="A88" s="107">
        <f t="shared" si="17"/>
        <v>456</v>
      </c>
      <c r="B88" s="109">
        <f t="shared" si="10"/>
        <v>-10.452846326765375</v>
      </c>
      <c r="C88" s="109">
        <f t="shared" si="11"/>
        <v>30.505248230685016</v>
      </c>
      <c r="D88" s="109">
        <f t="shared" si="12"/>
        <v>-4.2515556255357358</v>
      </c>
      <c r="E88" s="109">
        <f t="shared" si="13"/>
        <v>-318.86667191518018</v>
      </c>
      <c r="F88" s="107">
        <v>0</v>
      </c>
      <c r="G88" s="107"/>
      <c r="H88" s="109"/>
      <c r="I88" s="12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7">
        <f t="shared" si="9"/>
        <v>456</v>
      </c>
      <c r="X88" s="107">
        <f t="shared" si="9"/>
        <v>-10.452846326765375</v>
      </c>
      <c r="Y88" s="107">
        <f t="shared" si="9"/>
        <v>30.505248230685016</v>
      </c>
      <c r="Z88" s="107">
        <f t="shared" si="9"/>
        <v>-4.2515556255357358</v>
      </c>
      <c r="AA88" s="107">
        <f t="shared" si="14"/>
        <v>0.94623664490822545</v>
      </c>
      <c r="AB88" s="107">
        <f t="shared" si="15"/>
        <v>-5.1977922704439532</v>
      </c>
      <c r="AC88" s="107">
        <f t="shared" si="16"/>
        <v>43.301270189221938</v>
      </c>
      <c r="AD88" s="107">
        <v>0</v>
      </c>
    </row>
    <row r="89" spans="1:30" x14ac:dyDescent="0.25">
      <c r="A89" s="107">
        <f t="shared" si="17"/>
        <v>462</v>
      </c>
      <c r="B89" s="109">
        <f t="shared" si="10"/>
        <v>-20.791169081775845</v>
      </c>
      <c r="C89" s="109">
        <f t="shared" si="11"/>
        <v>23.176274578121081</v>
      </c>
      <c r="D89" s="109">
        <f t="shared" si="12"/>
        <v>-6.4248245791917347</v>
      </c>
      <c r="E89" s="109">
        <f t="shared" si="13"/>
        <v>-481.86184343938021</v>
      </c>
      <c r="F89" s="107">
        <v>0</v>
      </c>
      <c r="G89" s="107"/>
      <c r="H89" s="109"/>
      <c r="I89" s="12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7">
        <f t="shared" si="9"/>
        <v>462</v>
      </c>
      <c r="X89" s="107">
        <f t="shared" si="9"/>
        <v>-20.791169081775845</v>
      </c>
      <c r="Y89" s="107">
        <f t="shared" si="9"/>
        <v>23.176274578121081</v>
      </c>
      <c r="Z89" s="107">
        <f t="shared" si="9"/>
        <v>-6.4248245791917347</v>
      </c>
      <c r="AA89" s="107">
        <f t="shared" si="14"/>
        <v>3.7435914977033011</v>
      </c>
      <c r="AB89" s="107">
        <f t="shared" si="15"/>
        <v>-10.168416076895044</v>
      </c>
      <c r="AC89" s="107">
        <f t="shared" si="16"/>
        <v>43.301270189221938</v>
      </c>
      <c r="AD89" s="107">
        <v>0</v>
      </c>
    </row>
    <row r="90" spans="1:30" x14ac:dyDescent="0.25">
      <c r="A90" s="107">
        <f t="shared" si="17"/>
        <v>468</v>
      </c>
      <c r="B90" s="109">
        <f t="shared" si="10"/>
        <v>-30.901699437494713</v>
      </c>
      <c r="C90" s="109">
        <f t="shared" si="11"/>
        <v>15.593376811331927</v>
      </c>
      <c r="D90" s="109">
        <f t="shared" si="12"/>
        <v>-6.4248245791917293</v>
      </c>
      <c r="E90" s="109">
        <f t="shared" si="13"/>
        <v>-481.86184343937975</v>
      </c>
      <c r="F90" s="107">
        <v>0</v>
      </c>
      <c r="G90" s="107"/>
      <c r="H90" s="109"/>
      <c r="I90" s="12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7">
        <f t="shared" si="9"/>
        <v>468</v>
      </c>
      <c r="X90" s="107">
        <f t="shared" si="9"/>
        <v>-30.901699437494713</v>
      </c>
      <c r="Y90" s="107">
        <f t="shared" si="9"/>
        <v>15.593376811331927</v>
      </c>
      <c r="Z90" s="107">
        <f t="shared" ref="Z90:Z132" si="18">D90</f>
        <v>-6.4248245791917293</v>
      </c>
      <c r="AA90" s="107">
        <f t="shared" si="14"/>
        <v>8.2698067281200789</v>
      </c>
      <c r="AB90" s="107">
        <f t="shared" si="15"/>
        <v>-14.694631307311813</v>
      </c>
      <c r="AC90" s="107">
        <f t="shared" si="16"/>
        <v>43.301270189221938</v>
      </c>
      <c r="AD90" s="107">
        <v>0</v>
      </c>
    </row>
    <row r="91" spans="1:30" x14ac:dyDescent="0.25">
      <c r="A91" s="107">
        <f t="shared" si="17"/>
        <v>474</v>
      </c>
      <c r="B91" s="109">
        <f t="shared" si="10"/>
        <v>-40.67366430758004</v>
      </c>
      <c r="C91" s="109">
        <f t="shared" si="11"/>
        <v>7.8396347450740107</v>
      </c>
      <c r="D91" s="109">
        <f t="shared" si="12"/>
        <v>-4.2515556255357243</v>
      </c>
      <c r="E91" s="109">
        <f t="shared" si="13"/>
        <v>-318.86667191517927</v>
      </c>
      <c r="F91" s="107">
        <v>0</v>
      </c>
      <c r="G91" s="107"/>
      <c r="H91" s="109"/>
      <c r="I91" s="12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7">
        <f t="shared" ref="W91:Y132" si="19">A91</f>
        <v>474</v>
      </c>
      <c r="X91" s="107">
        <f t="shared" si="19"/>
        <v>-40.67366430758004</v>
      </c>
      <c r="Y91" s="107">
        <f t="shared" si="19"/>
        <v>7.8396347450740107</v>
      </c>
      <c r="Z91" s="107">
        <f t="shared" si="18"/>
        <v>-4.2515556255357243</v>
      </c>
      <c r="AA91" s="107">
        <f t="shared" si="14"/>
        <v>14.32706501139913</v>
      </c>
      <c r="AB91" s="107">
        <f t="shared" si="15"/>
        <v>-18.578620636934861</v>
      </c>
      <c r="AC91" s="107">
        <f t="shared" si="16"/>
        <v>43.301270189221938</v>
      </c>
      <c r="AD91" s="107">
        <v>0</v>
      </c>
    </row>
    <row r="92" spans="1:30" x14ac:dyDescent="0.25">
      <c r="A92" s="107">
        <f t="shared" si="17"/>
        <v>480</v>
      </c>
      <c r="B92" s="109">
        <f t="shared" si="10"/>
        <v>-49.999999999999922</v>
      </c>
      <c r="C92" s="109">
        <f t="shared" si="11"/>
        <v>2.2971533529536625E-14</v>
      </c>
      <c r="D92" s="109">
        <f t="shared" si="12"/>
        <v>-2.7755575615628914E-14</v>
      </c>
      <c r="E92" s="109">
        <f t="shared" si="13"/>
        <v>0</v>
      </c>
      <c r="F92" s="107">
        <v>0</v>
      </c>
      <c r="G92" s="107"/>
      <c r="H92" s="109"/>
      <c r="I92" s="12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7">
        <f t="shared" si="19"/>
        <v>480</v>
      </c>
      <c r="X92" s="107">
        <f t="shared" si="19"/>
        <v>-49.999999999999922</v>
      </c>
      <c r="Y92" s="107">
        <f t="shared" si="19"/>
        <v>2.2971533529536625E-14</v>
      </c>
      <c r="Z92" s="107">
        <f t="shared" si="18"/>
        <v>-2.7755575615628914E-14</v>
      </c>
      <c r="AA92" s="107">
        <f t="shared" si="14"/>
        <v>21.650635094610902</v>
      </c>
      <c r="AB92" s="107">
        <f t="shared" si="15"/>
        <v>-21.650635094610941</v>
      </c>
      <c r="AC92" s="107">
        <f t="shared" si="16"/>
        <v>43.301270189221938</v>
      </c>
      <c r="AD92" s="107">
        <v>0</v>
      </c>
    </row>
    <row r="93" spans="1:30" x14ac:dyDescent="0.25">
      <c r="A93" s="107">
        <f t="shared" si="17"/>
        <v>486</v>
      </c>
      <c r="B93" s="109">
        <f t="shared" si="10"/>
        <v>-58.778525229247293</v>
      </c>
      <c r="C93" s="109">
        <f t="shared" si="11"/>
        <v>-7.8396347450740311</v>
      </c>
      <c r="D93" s="109">
        <f t="shared" si="12"/>
        <v>6.144028915352223</v>
      </c>
      <c r="E93" s="109">
        <f t="shared" si="13"/>
        <v>460.80216865141665</v>
      </c>
      <c r="F93" s="107">
        <v>0</v>
      </c>
      <c r="G93" s="107"/>
      <c r="H93" s="109"/>
      <c r="I93" s="12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7">
        <f t="shared" si="19"/>
        <v>486</v>
      </c>
      <c r="X93" s="107">
        <f t="shared" si="19"/>
        <v>-58.778525229247293</v>
      </c>
      <c r="Y93" s="107">
        <f t="shared" si="19"/>
        <v>-7.8396347450740311</v>
      </c>
      <c r="Z93" s="107">
        <f t="shared" si="18"/>
        <v>6.144028915352223</v>
      </c>
      <c r="AA93" s="107">
        <f t="shared" si="14"/>
        <v>29.920441822731036</v>
      </c>
      <c r="AB93" s="107">
        <f t="shared" si="15"/>
        <v>-23.77641290737883</v>
      </c>
      <c r="AC93" s="107">
        <f t="shared" si="16"/>
        <v>43.301270189221938</v>
      </c>
      <c r="AD93" s="107">
        <v>0</v>
      </c>
    </row>
    <row r="94" spans="1:30" x14ac:dyDescent="0.25">
      <c r="A94" s="107">
        <f t="shared" si="17"/>
        <v>492</v>
      </c>
      <c r="B94" s="109">
        <f t="shared" si="10"/>
        <v>-66.913060635885842</v>
      </c>
      <c r="C94" s="109">
        <f t="shared" si="11"/>
        <v>-15.593376811331884</v>
      </c>
      <c r="D94" s="109">
        <f t="shared" si="12"/>
        <v>13.912007574598324</v>
      </c>
      <c r="E94" s="109">
        <f t="shared" si="13"/>
        <v>1043.4005680948744</v>
      </c>
      <c r="F94" s="107">
        <v>0</v>
      </c>
      <c r="G94" s="107"/>
      <c r="H94" s="109"/>
      <c r="I94" s="12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7">
        <f t="shared" si="19"/>
        <v>492</v>
      </c>
      <c r="X94" s="107">
        <f t="shared" si="19"/>
        <v>-66.913060635885842</v>
      </c>
      <c r="Y94" s="107">
        <f t="shared" si="19"/>
        <v>-15.593376811331884</v>
      </c>
      <c r="Z94" s="107">
        <f t="shared" si="18"/>
        <v>13.912007574598324</v>
      </c>
      <c r="AA94" s="107">
        <f t="shared" si="14"/>
        <v>38.775054958805136</v>
      </c>
      <c r="AB94" s="107">
        <f t="shared" si="15"/>
        <v>-24.86304738420683</v>
      </c>
      <c r="AC94" s="107">
        <f t="shared" si="16"/>
        <v>43.301270189221938</v>
      </c>
      <c r="AD94" s="107">
        <v>0</v>
      </c>
    </row>
    <row r="95" spans="1:30" x14ac:dyDescent="0.25">
      <c r="A95" s="107">
        <f t="shared" si="17"/>
        <v>498</v>
      </c>
      <c r="B95" s="109">
        <f t="shared" si="10"/>
        <v>-74.31448254773936</v>
      </c>
      <c r="C95" s="109">
        <f t="shared" si="11"/>
        <v>-23.176274578121035</v>
      </c>
      <c r="D95" s="109">
        <f t="shared" si="12"/>
        <v>22.964438035431868</v>
      </c>
      <c r="E95" s="109">
        <f t="shared" si="13"/>
        <v>1722.33285265739</v>
      </c>
      <c r="F95" s="107">
        <v>0</v>
      </c>
      <c r="G95" s="107"/>
      <c r="H95" s="109"/>
      <c r="I95" s="12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7">
        <f t="shared" si="19"/>
        <v>498</v>
      </c>
      <c r="X95" s="107">
        <f t="shared" si="19"/>
        <v>-74.31448254773936</v>
      </c>
      <c r="Y95" s="107">
        <f t="shared" si="19"/>
        <v>-23.176274578121035</v>
      </c>
      <c r="Z95" s="107">
        <f t="shared" si="18"/>
        <v>22.964438035431868</v>
      </c>
      <c r="AA95" s="107">
        <f t="shared" si="14"/>
        <v>47.827485419638677</v>
      </c>
      <c r="AB95" s="107">
        <f t="shared" si="15"/>
        <v>-24.863047384206833</v>
      </c>
      <c r="AC95" s="107">
        <f t="shared" si="16"/>
        <v>43.301270189221938</v>
      </c>
      <c r="AD95" s="107">
        <v>0</v>
      </c>
    </row>
    <row r="96" spans="1:30" x14ac:dyDescent="0.25">
      <c r="A96" s="107">
        <f t="shared" si="17"/>
        <v>504</v>
      </c>
      <c r="B96" s="109">
        <f t="shared" si="10"/>
        <v>-80.901699437494727</v>
      </c>
      <c r="C96" s="109">
        <f t="shared" si="11"/>
        <v>-30.505248230685034</v>
      </c>
      <c r="D96" s="109">
        <f t="shared" si="12"/>
        <v>32.905685648333964</v>
      </c>
      <c r="E96" s="109">
        <f t="shared" si="13"/>
        <v>2467.9264236250474</v>
      </c>
      <c r="F96" s="107">
        <v>0</v>
      </c>
      <c r="G96" s="107"/>
      <c r="H96" s="109"/>
      <c r="I96" s="12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7">
        <f t="shared" si="19"/>
        <v>504</v>
      </c>
      <c r="X96" s="107">
        <f t="shared" si="19"/>
        <v>-80.901699437494727</v>
      </c>
      <c r="Y96" s="107">
        <f t="shared" si="19"/>
        <v>-30.505248230685034</v>
      </c>
      <c r="Z96" s="107">
        <f t="shared" si="18"/>
        <v>32.905685648333964</v>
      </c>
      <c r="AA96" s="107">
        <f t="shared" si="14"/>
        <v>56.682098555712784</v>
      </c>
      <c r="AB96" s="107">
        <f t="shared" si="15"/>
        <v>-23.776412907378841</v>
      </c>
      <c r="AC96" s="107">
        <f t="shared" si="16"/>
        <v>43.301270189221938</v>
      </c>
      <c r="AD96" s="107">
        <v>0</v>
      </c>
    </row>
    <row r="97" spans="1:30" x14ac:dyDescent="0.25">
      <c r="A97" s="107">
        <f t="shared" si="17"/>
        <v>510</v>
      </c>
      <c r="B97" s="109">
        <f t="shared" si="10"/>
        <v>-86.602540378443877</v>
      </c>
      <c r="C97" s="109">
        <f t="shared" si="11"/>
        <v>-37.499999999999943</v>
      </c>
      <c r="D97" s="109">
        <f t="shared" si="12"/>
        <v>43.301270189221988</v>
      </c>
      <c r="E97" s="109">
        <f t="shared" si="13"/>
        <v>3247.5952641916492</v>
      </c>
      <c r="F97" s="107">
        <v>0</v>
      </c>
      <c r="G97" s="107"/>
      <c r="H97" s="109"/>
      <c r="I97" s="12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7">
        <f t="shared" si="19"/>
        <v>510</v>
      </c>
      <c r="X97" s="107">
        <f t="shared" si="19"/>
        <v>-86.602540378443877</v>
      </c>
      <c r="Y97" s="107">
        <f t="shared" si="19"/>
        <v>-37.499999999999943</v>
      </c>
      <c r="Z97" s="107">
        <f t="shared" si="18"/>
        <v>43.301270189221988</v>
      </c>
      <c r="AA97" s="107">
        <f t="shared" si="14"/>
        <v>64.951905283832929</v>
      </c>
      <c r="AB97" s="107">
        <f t="shared" si="15"/>
        <v>-21.650635094610955</v>
      </c>
      <c r="AC97" s="107">
        <f t="shared" si="16"/>
        <v>43.301270189221938</v>
      </c>
      <c r="AD97" s="107">
        <v>0</v>
      </c>
    </row>
    <row r="98" spans="1:30" x14ac:dyDescent="0.25">
      <c r="A98" s="107">
        <f t="shared" si="17"/>
        <v>516</v>
      </c>
      <c r="B98" s="109">
        <f t="shared" si="10"/>
        <v>-91.354545764260052</v>
      </c>
      <c r="C98" s="109">
        <f t="shared" si="11"/>
        <v>-44.08389392193547</v>
      </c>
      <c r="D98" s="109">
        <f t="shared" si="12"/>
        <v>53.696854730109841</v>
      </c>
      <c r="E98" s="109">
        <f t="shared" si="13"/>
        <v>4027.2641047582379</v>
      </c>
      <c r="F98" s="107">
        <v>0</v>
      </c>
      <c r="G98" s="107"/>
      <c r="H98" s="109"/>
      <c r="I98" s="12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7">
        <f t="shared" si="19"/>
        <v>516</v>
      </c>
      <c r="X98" s="107">
        <f t="shared" si="19"/>
        <v>-91.354545764260052</v>
      </c>
      <c r="Y98" s="107">
        <f t="shared" si="19"/>
        <v>-44.08389392193547</v>
      </c>
      <c r="Z98" s="107">
        <f t="shared" si="18"/>
        <v>53.696854730109841</v>
      </c>
      <c r="AA98" s="107">
        <f t="shared" si="14"/>
        <v>72.275475367044706</v>
      </c>
      <c r="AB98" s="107">
        <f t="shared" si="15"/>
        <v>-18.578620636934883</v>
      </c>
      <c r="AC98" s="107">
        <f t="shared" si="16"/>
        <v>43.301270189221938</v>
      </c>
      <c r="AD98" s="107">
        <v>0</v>
      </c>
    </row>
    <row r="99" spans="1:30" x14ac:dyDescent="0.25">
      <c r="A99" s="107">
        <f t="shared" si="17"/>
        <v>522</v>
      </c>
      <c r="B99" s="109">
        <f t="shared" si="10"/>
        <v>-95.105651629515336</v>
      </c>
      <c r="C99" s="109">
        <f t="shared" si="11"/>
        <v>-50.184795476914381</v>
      </c>
      <c r="D99" s="109">
        <f t="shared" si="12"/>
        <v>63.638102343011937</v>
      </c>
      <c r="E99" s="109">
        <f t="shared" si="13"/>
        <v>4772.8576757258952</v>
      </c>
      <c r="F99" s="107">
        <v>0</v>
      </c>
      <c r="G99" s="107"/>
      <c r="H99" s="109"/>
      <c r="I99" s="12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7">
        <f t="shared" si="19"/>
        <v>522</v>
      </c>
      <c r="X99" s="107">
        <f t="shared" si="19"/>
        <v>-95.105651629515336</v>
      </c>
      <c r="Y99" s="107">
        <f t="shared" si="19"/>
        <v>-50.184795476914381</v>
      </c>
      <c r="Z99" s="107">
        <f t="shared" si="18"/>
        <v>63.638102343011937</v>
      </c>
      <c r="AA99" s="107">
        <f t="shared" si="14"/>
        <v>78.33273365032376</v>
      </c>
      <c r="AB99" s="107">
        <f t="shared" si="15"/>
        <v>-14.694631307311841</v>
      </c>
      <c r="AC99" s="107">
        <f t="shared" si="16"/>
        <v>43.301270189221938</v>
      </c>
      <c r="AD99" s="107">
        <v>0</v>
      </c>
    </row>
    <row r="100" spans="1:30" x14ac:dyDescent="0.25">
      <c r="A100" s="107">
        <f t="shared" si="17"/>
        <v>528</v>
      </c>
      <c r="B100" s="109">
        <f t="shared" si="10"/>
        <v>-97.814760073380569</v>
      </c>
      <c r="C100" s="109">
        <f t="shared" si="11"/>
        <v>-55.735861910804516</v>
      </c>
      <c r="D100" s="109">
        <f t="shared" si="12"/>
        <v>72.690532803845628</v>
      </c>
      <c r="E100" s="109">
        <f t="shared" si="13"/>
        <v>5451.7899602884227</v>
      </c>
      <c r="F100" s="107">
        <v>0</v>
      </c>
      <c r="G100" s="107"/>
      <c r="H100" s="109"/>
      <c r="I100" s="12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7">
        <f t="shared" si="19"/>
        <v>528</v>
      </c>
      <c r="X100" s="107">
        <f t="shared" si="19"/>
        <v>-97.814760073380569</v>
      </c>
      <c r="Y100" s="107">
        <f t="shared" si="19"/>
        <v>-55.735861910804516</v>
      </c>
      <c r="Z100" s="107">
        <f t="shared" si="18"/>
        <v>72.690532803845628</v>
      </c>
      <c r="AA100" s="107">
        <f t="shared" si="14"/>
        <v>82.858948880740613</v>
      </c>
      <c r="AB100" s="107">
        <f t="shared" si="15"/>
        <v>-10.168416076894992</v>
      </c>
      <c r="AC100" s="107">
        <f t="shared" si="16"/>
        <v>43.301270189221938</v>
      </c>
      <c r="AD100" s="107">
        <v>0</v>
      </c>
    </row>
    <row r="101" spans="1:30" x14ac:dyDescent="0.25">
      <c r="A101" s="107">
        <f t="shared" si="17"/>
        <v>534</v>
      </c>
      <c r="B101" s="109">
        <f t="shared" si="10"/>
        <v>-99.452189536827333</v>
      </c>
      <c r="C101" s="109">
        <f t="shared" si="11"/>
        <v>-60.676274578121046</v>
      </c>
      <c r="D101" s="109">
        <f t="shared" si="12"/>
        <v>80.458511463091597</v>
      </c>
      <c r="E101" s="109">
        <f t="shared" si="13"/>
        <v>6034.3883597318709</v>
      </c>
      <c r="F101" s="107">
        <v>0</v>
      </c>
      <c r="G101" s="107"/>
      <c r="H101" s="109"/>
      <c r="I101" s="12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7">
        <f t="shared" si="19"/>
        <v>534</v>
      </c>
      <c r="X101" s="107">
        <f t="shared" si="19"/>
        <v>-99.452189536827333</v>
      </c>
      <c r="Y101" s="107">
        <f t="shared" si="19"/>
        <v>-60.676274578121046</v>
      </c>
      <c r="Z101" s="107">
        <f t="shared" si="18"/>
        <v>80.458511463091597</v>
      </c>
      <c r="AA101" s="107">
        <f t="shared" si="14"/>
        <v>85.656303733535623</v>
      </c>
      <c r="AB101" s="107">
        <f t="shared" si="15"/>
        <v>-5.1977922704440296</v>
      </c>
      <c r="AC101" s="107">
        <f t="shared" si="16"/>
        <v>43.301270189221938</v>
      </c>
      <c r="AD101" s="107">
        <v>0</v>
      </c>
    </row>
    <row r="102" spans="1:30" x14ac:dyDescent="0.25">
      <c r="A102" s="107">
        <f t="shared" si="17"/>
        <v>540</v>
      </c>
      <c r="B102" s="109">
        <f t="shared" si="10"/>
        <v>-100</v>
      </c>
      <c r="C102" s="109">
        <f t="shared" si="11"/>
        <v>-64.951905283832915</v>
      </c>
      <c r="D102" s="109">
        <f t="shared" si="12"/>
        <v>86.602540378443862</v>
      </c>
      <c r="E102" s="109">
        <f t="shared" si="13"/>
        <v>6495.1905283832893</v>
      </c>
      <c r="F102" s="107">
        <v>0</v>
      </c>
      <c r="G102" s="107"/>
      <c r="H102" s="109"/>
      <c r="I102" s="12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7">
        <f t="shared" si="19"/>
        <v>540</v>
      </c>
      <c r="X102" s="107">
        <f t="shared" si="19"/>
        <v>-100</v>
      </c>
      <c r="Y102" s="107">
        <f t="shared" si="19"/>
        <v>-64.951905283832915</v>
      </c>
      <c r="Z102" s="107">
        <f t="shared" si="18"/>
        <v>86.602540378443862</v>
      </c>
      <c r="AA102" s="107">
        <f t="shared" si="14"/>
        <v>86.602540378443877</v>
      </c>
      <c r="AB102" s="107">
        <f t="shared" si="15"/>
        <v>-1.8377226823629297E-14</v>
      </c>
      <c r="AC102" s="107">
        <f t="shared" si="16"/>
        <v>43.301270189221938</v>
      </c>
      <c r="AD102" s="107">
        <v>0</v>
      </c>
    </row>
    <row r="103" spans="1:30" x14ac:dyDescent="0.25">
      <c r="A103" s="107">
        <f t="shared" si="17"/>
        <v>546</v>
      </c>
      <c r="B103" s="109">
        <f t="shared" si="10"/>
        <v>-99.452189536827333</v>
      </c>
      <c r="C103" s="109">
        <f t="shared" si="11"/>
        <v>-68.515909323195046</v>
      </c>
      <c r="D103" s="109">
        <f t="shared" si="12"/>
        <v>90.85409600397962</v>
      </c>
      <c r="E103" s="109">
        <f t="shared" si="13"/>
        <v>6814.0572002984718</v>
      </c>
      <c r="F103" s="107">
        <v>0</v>
      </c>
      <c r="G103" s="107"/>
      <c r="H103" s="109"/>
      <c r="I103" s="12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7">
        <f t="shared" si="19"/>
        <v>546</v>
      </c>
      <c r="X103" s="107">
        <f t="shared" si="19"/>
        <v>-99.452189536827333</v>
      </c>
      <c r="Y103" s="107">
        <f t="shared" si="19"/>
        <v>-68.515909323195046</v>
      </c>
      <c r="Z103" s="107">
        <f t="shared" si="18"/>
        <v>90.85409600397962</v>
      </c>
      <c r="AA103" s="107">
        <f t="shared" si="14"/>
        <v>85.656303733535637</v>
      </c>
      <c r="AB103" s="107">
        <f t="shared" si="15"/>
        <v>5.1977922704439932</v>
      </c>
      <c r="AC103" s="107">
        <f t="shared" si="16"/>
        <v>43.301270189221938</v>
      </c>
      <c r="AD103" s="107">
        <v>0</v>
      </c>
    </row>
    <row r="104" spans="1:30" x14ac:dyDescent="0.25">
      <c r="A104" s="107">
        <f t="shared" si="17"/>
        <v>552</v>
      </c>
      <c r="B104" s="109">
        <f t="shared" si="10"/>
        <v>-97.814760073380583</v>
      </c>
      <c r="C104" s="109">
        <f t="shared" si="11"/>
        <v>-71.329238722136509</v>
      </c>
      <c r="D104" s="109">
        <f t="shared" si="12"/>
        <v>93.027364957635598</v>
      </c>
      <c r="E104" s="109">
        <f t="shared" si="13"/>
        <v>6977.0523718226696</v>
      </c>
      <c r="F104" s="107">
        <v>0</v>
      </c>
      <c r="G104" s="107"/>
      <c r="H104" s="109"/>
      <c r="I104" s="12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7">
        <f t="shared" si="19"/>
        <v>552</v>
      </c>
      <c r="X104" s="107">
        <f t="shared" si="19"/>
        <v>-97.814760073380583</v>
      </c>
      <c r="Y104" s="107">
        <f t="shared" si="19"/>
        <v>-71.329238722136509</v>
      </c>
      <c r="Z104" s="107">
        <f t="shared" si="18"/>
        <v>93.027364957635598</v>
      </c>
      <c r="AA104" s="107">
        <f t="shared" si="14"/>
        <v>82.858948880740641</v>
      </c>
      <c r="AB104" s="107">
        <f t="shared" si="15"/>
        <v>10.168416076894959</v>
      </c>
      <c r="AC104" s="107">
        <f t="shared" si="16"/>
        <v>43.301270189221938</v>
      </c>
      <c r="AD104" s="107">
        <v>0</v>
      </c>
    </row>
    <row r="105" spans="1:30" x14ac:dyDescent="0.25">
      <c r="A105" s="107">
        <f t="shared" si="17"/>
        <v>558</v>
      </c>
      <c r="B105" s="109">
        <f t="shared" si="10"/>
        <v>-95.105651629515364</v>
      </c>
      <c r="C105" s="109">
        <f t="shared" si="11"/>
        <v>-73.361070055035427</v>
      </c>
      <c r="D105" s="109">
        <f t="shared" si="12"/>
        <v>93.027364957635612</v>
      </c>
      <c r="E105" s="109">
        <f t="shared" si="13"/>
        <v>6977.0523718226705</v>
      </c>
      <c r="F105" s="107">
        <v>0</v>
      </c>
      <c r="G105" s="107"/>
      <c r="H105" s="109"/>
      <c r="I105" s="12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7">
        <f t="shared" si="19"/>
        <v>558</v>
      </c>
      <c r="X105" s="107">
        <f t="shared" si="19"/>
        <v>-95.105651629515364</v>
      </c>
      <c r="Y105" s="107">
        <f t="shared" si="19"/>
        <v>-73.361070055035427</v>
      </c>
      <c r="Z105" s="107">
        <f t="shared" si="18"/>
        <v>93.027364957635612</v>
      </c>
      <c r="AA105" s="107">
        <f t="shared" si="14"/>
        <v>78.332733650323803</v>
      </c>
      <c r="AB105" s="107">
        <f t="shared" si="15"/>
        <v>14.694631307311809</v>
      </c>
      <c r="AC105" s="107">
        <f t="shared" si="16"/>
        <v>43.301270189221938</v>
      </c>
      <c r="AD105" s="107">
        <v>0</v>
      </c>
    </row>
    <row r="106" spans="1:30" x14ac:dyDescent="0.25">
      <c r="A106" s="107">
        <f t="shared" si="17"/>
        <v>564</v>
      </c>
      <c r="B106" s="109">
        <f t="shared" si="10"/>
        <v>-91.354545764260081</v>
      </c>
      <c r="C106" s="109">
        <f t="shared" si="11"/>
        <v>-74.589142152620497</v>
      </c>
      <c r="D106" s="109">
        <f t="shared" si="12"/>
        <v>90.854096003979606</v>
      </c>
      <c r="E106" s="109">
        <f t="shared" si="13"/>
        <v>6814.05720029847</v>
      </c>
      <c r="F106" s="107">
        <v>0</v>
      </c>
      <c r="G106" s="107"/>
      <c r="H106" s="109"/>
      <c r="I106" s="12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7">
        <f t="shared" si="19"/>
        <v>564</v>
      </c>
      <c r="X106" s="107">
        <f t="shared" si="19"/>
        <v>-91.354545764260081</v>
      </c>
      <c r="Y106" s="107">
        <f t="shared" si="19"/>
        <v>-74.589142152620497</v>
      </c>
      <c r="Z106" s="107">
        <f t="shared" si="18"/>
        <v>90.854096003979606</v>
      </c>
      <c r="AA106" s="107">
        <f t="shared" si="14"/>
        <v>72.275475367044862</v>
      </c>
      <c r="AB106" s="107">
        <f t="shared" si="15"/>
        <v>18.578620636934801</v>
      </c>
      <c r="AC106" s="107">
        <f t="shared" si="16"/>
        <v>43.301270189221938</v>
      </c>
      <c r="AD106" s="107">
        <v>0</v>
      </c>
    </row>
    <row r="107" spans="1:30" x14ac:dyDescent="0.25">
      <c r="A107" s="107">
        <f t="shared" si="17"/>
        <v>570</v>
      </c>
      <c r="B107" s="109">
        <f t="shared" si="10"/>
        <v>-86.602540378443919</v>
      </c>
      <c r="C107" s="109">
        <f t="shared" si="11"/>
        <v>-75</v>
      </c>
      <c r="D107" s="109">
        <f t="shared" si="12"/>
        <v>86.602540378443905</v>
      </c>
      <c r="E107" s="109">
        <f t="shared" si="13"/>
        <v>6495.190528383293</v>
      </c>
      <c r="F107" s="107">
        <v>0</v>
      </c>
      <c r="G107" s="107"/>
      <c r="H107" s="109"/>
      <c r="I107" s="12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7">
        <f t="shared" si="19"/>
        <v>570</v>
      </c>
      <c r="X107" s="107">
        <f t="shared" si="19"/>
        <v>-86.602540378443919</v>
      </c>
      <c r="Y107" s="107">
        <f t="shared" si="19"/>
        <v>-75</v>
      </c>
      <c r="Z107" s="107">
        <f t="shared" si="18"/>
        <v>86.602540378443905</v>
      </c>
      <c r="AA107" s="107">
        <f t="shared" si="14"/>
        <v>64.951905283832843</v>
      </c>
      <c r="AB107" s="107">
        <f t="shared" si="15"/>
        <v>21.650635094610983</v>
      </c>
      <c r="AC107" s="107">
        <f t="shared" si="16"/>
        <v>43.301270189221938</v>
      </c>
      <c r="AD107" s="107">
        <v>0</v>
      </c>
    </row>
    <row r="108" spans="1:30" x14ac:dyDescent="0.25">
      <c r="A108" s="107">
        <f t="shared" si="17"/>
        <v>576</v>
      </c>
      <c r="B108" s="109">
        <f t="shared" si="10"/>
        <v>-80.90169943749477</v>
      </c>
      <c r="C108" s="109">
        <f t="shared" si="11"/>
        <v>-74.589142152620497</v>
      </c>
      <c r="D108" s="109">
        <f t="shared" si="12"/>
        <v>80.458511463091654</v>
      </c>
      <c r="E108" s="109">
        <f t="shared" si="13"/>
        <v>6034.3883597318745</v>
      </c>
      <c r="F108" s="107">
        <v>0</v>
      </c>
      <c r="G108" s="107"/>
      <c r="H108" s="109"/>
      <c r="I108" s="12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7">
        <f t="shared" si="19"/>
        <v>576</v>
      </c>
      <c r="X108" s="107">
        <f t="shared" si="19"/>
        <v>-80.90169943749477</v>
      </c>
      <c r="Y108" s="107">
        <f t="shared" si="19"/>
        <v>-74.589142152620497</v>
      </c>
      <c r="Z108" s="107">
        <f t="shared" si="18"/>
        <v>80.458511463091654</v>
      </c>
      <c r="AA108" s="107">
        <f t="shared" si="14"/>
        <v>56.682098555712841</v>
      </c>
      <c r="AB108" s="107">
        <f t="shared" si="15"/>
        <v>23.77641290737883</v>
      </c>
      <c r="AC108" s="107">
        <f t="shared" si="16"/>
        <v>43.301270189221938</v>
      </c>
      <c r="AD108" s="107">
        <v>0</v>
      </c>
    </row>
    <row r="109" spans="1:30" x14ac:dyDescent="0.25">
      <c r="A109" s="107">
        <f t="shared" si="17"/>
        <v>582</v>
      </c>
      <c r="B109" s="109">
        <f t="shared" si="10"/>
        <v>-74.314482547739416</v>
      </c>
      <c r="C109" s="109">
        <f t="shared" si="11"/>
        <v>-73.361070055035441</v>
      </c>
      <c r="D109" s="109">
        <f t="shared" si="12"/>
        <v>72.690532803845556</v>
      </c>
      <c r="E109" s="109">
        <f t="shared" si="13"/>
        <v>5451.7899602884163</v>
      </c>
      <c r="F109" s="107">
        <v>0</v>
      </c>
      <c r="G109" s="107"/>
      <c r="H109" s="109"/>
      <c r="I109" s="12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7">
        <f t="shared" si="19"/>
        <v>582</v>
      </c>
      <c r="X109" s="107">
        <f t="shared" si="19"/>
        <v>-74.314482547739416</v>
      </c>
      <c r="Y109" s="107">
        <f t="shared" si="19"/>
        <v>-73.361070055035441</v>
      </c>
      <c r="Z109" s="107">
        <f t="shared" si="18"/>
        <v>72.690532803845556</v>
      </c>
      <c r="AA109" s="107">
        <f t="shared" si="14"/>
        <v>47.827485419638897</v>
      </c>
      <c r="AB109" s="107">
        <f t="shared" si="15"/>
        <v>24.863047384206819</v>
      </c>
      <c r="AC109" s="107">
        <f t="shared" si="16"/>
        <v>43.301270189221938</v>
      </c>
      <c r="AD109" s="107">
        <v>0</v>
      </c>
    </row>
    <row r="110" spans="1:30" x14ac:dyDescent="0.25">
      <c r="A110" s="107">
        <f t="shared" si="17"/>
        <v>588</v>
      </c>
      <c r="B110" s="109">
        <f t="shared" si="10"/>
        <v>-66.913060635885884</v>
      </c>
      <c r="C110" s="109">
        <f t="shared" si="11"/>
        <v>-71.329238722136523</v>
      </c>
      <c r="D110" s="109">
        <f t="shared" si="12"/>
        <v>63.638102343012015</v>
      </c>
      <c r="E110" s="109">
        <f t="shared" si="13"/>
        <v>4772.8576757259007</v>
      </c>
      <c r="F110" s="107">
        <v>0</v>
      </c>
      <c r="G110" s="107"/>
      <c r="H110" s="109"/>
      <c r="I110" s="12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7">
        <f t="shared" si="19"/>
        <v>588</v>
      </c>
      <c r="X110" s="107">
        <f t="shared" si="19"/>
        <v>-66.913060635885884</v>
      </c>
      <c r="Y110" s="107">
        <f t="shared" si="19"/>
        <v>-71.329238722136523</v>
      </c>
      <c r="Z110" s="107">
        <f t="shared" si="18"/>
        <v>63.638102343012015</v>
      </c>
      <c r="AA110" s="107">
        <f t="shared" si="14"/>
        <v>38.775054958805043</v>
      </c>
      <c r="AB110" s="107">
        <f t="shared" si="15"/>
        <v>24.863047384206826</v>
      </c>
      <c r="AC110" s="107">
        <f t="shared" si="16"/>
        <v>43.301270189221938</v>
      </c>
      <c r="AD110" s="107">
        <v>0</v>
      </c>
    </row>
    <row r="111" spans="1:30" x14ac:dyDescent="0.25">
      <c r="A111" s="107">
        <f t="shared" si="17"/>
        <v>594</v>
      </c>
      <c r="B111" s="109">
        <f t="shared" si="10"/>
        <v>-58.77852522924735</v>
      </c>
      <c r="C111" s="109">
        <f t="shared" si="11"/>
        <v>-68.515909323195061</v>
      </c>
      <c r="D111" s="109">
        <f t="shared" si="12"/>
        <v>53.696854730109912</v>
      </c>
      <c r="E111" s="109">
        <f t="shared" si="13"/>
        <v>4027.2641047582433</v>
      </c>
      <c r="F111" s="107">
        <v>0</v>
      </c>
      <c r="G111" s="107"/>
      <c r="H111" s="109"/>
      <c r="I111" s="12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7">
        <f t="shared" si="19"/>
        <v>594</v>
      </c>
      <c r="X111" s="107">
        <f t="shared" si="19"/>
        <v>-58.77852522924735</v>
      </c>
      <c r="Y111" s="107">
        <f t="shared" si="19"/>
        <v>-68.515909323195061</v>
      </c>
      <c r="Z111" s="107">
        <f t="shared" si="18"/>
        <v>53.696854730109912</v>
      </c>
      <c r="AA111" s="107">
        <f t="shared" si="14"/>
        <v>29.920441822731096</v>
      </c>
      <c r="AB111" s="107">
        <f t="shared" si="15"/>
        <v>23.776412907378845</v>
      </c>
      <c r="AC111" s="107">
        <f t="shared" si="16"/>
        <v>43.301270189221938</v>
      </c>
      <c r="AD111" s="107">
        <v>0</v>
      </c>
    </row>
    <row r="112" spans="1:30" x14ac:dyDescent="0.25">
      <c r="A112" s="107">
        <f t="shared" si="17"/>
        <v>600</v>
      </c>
      <c r="B112" s="109">
        <f t="shared" si="10"/>
        <v>-49.999999999999986</v>
      </c>
      <c r="C112" s="109">
        <f t="shared" si="11"/>
        <v>-64.951905283832943</v>
      </c>
      <c r="D112" s="109">
        <f t="shared" si="12"/>
        <v>43.301270189221889</v>
      </c>
      <c r="E112" s="109">
        <f t="shared" si="13"/>
        <v>3247.5952641916415</v>
      </c>
      <c r="F112" s="107">
        <v>0</v>
      </c>
      <c r="G112" s="107"/>
      <c r="H112" s="109"/>
      <c r="I112" s="12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7">
        <f t="shared" si="19"/>
        <v>600</v>
      </c>
      <c r="X112" s="107">
        <f t="shared" si="19"/>
        <v>-49.999999999999986</v>
      </c>
      <c r="Y112" s="107">
        <f t="shared" si="19"/>
        <v>-64.951905283832943</v>
      </c>
      <c r="Z112" s="107">
        <f t="shared" si="18"/>
        <v>43.301270189221889</v>
      </c>
      <c r="AA112" s="107">
        <f t="shared" si="14"/>
        <v>21.650635094610955</v>
      </c>
      <c r="AB112" s="107">
        <f t="shared" si="15"/>
        <v>21.650635094610958</v>
      </c>
      <c r="AC112" s="107">
        <f t="shared" si="16"/>
        <v>43.301270189221938</v>
      </c>
      <c r="AD112" s="107">
        <v>0</v>
      </c>
    </row>
    <row r="113" spans="1:30" x14ac:dyDescent="0.25">
      <c r="A113" s="107">
        <f t="shared" si="17"/>
        <v>606</v>
      </c>
      <c r="B113" s="109">
        <f t="shared" si="10"/>
        <v>-40.673664307580118</v>
      </c>
      <c r="C113" s="109">
        <f t="shared" si="11"/>
        <v>-60.676274578121074</v>
      </c>
      <c r="D113" s="109">
        <f t="shared" si="12"/>
        <v>32.905685648334035</v>
      </c>
      <c r="E113" s="109">
        <f t="shared" si="13"/>
        <v>2467.9264236250528</v>
      </c>
      <c r="F113" s="107">
        <v>0</v>
      </c>
      <c r="G113" s="107"/>
      <c r="H113" s="109"/>
      <c r="I113" s="12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7">
        <f t="shared" si="19"/>
        <v>606</v>
      </c>
      <c r="X113" s="107">
        <f t="shared" si="19"/>
        <v>-40.673664307580118</v>
      </c>
      <c r="Y113" s="107">
        <f t="shared" si="19"/>
        <v>-60.676274578121074</v>
      </c>
      <c r="Z113" s="107">
        <f t="shared" si="18"/>
        <v>32.905685648334035</v>
      </c>
      <c r="AA113" s="107">
        <f t="shared" si="14"/>
        <v>14.327065011399178</v>
      </c>
      <c r="AB113" s="107">
        <f t="shared" si="15"/>
        <v>18.578620636934886</v>
      </c>
      <c r="AC113" s="107">
        <f t="shared" si="16"/>
        <v>43.301270189221938</v>
      </c>
      <c r="AD113" s="107">
        <v>0</v>
      </c>
    </row>
    <row r="114" spans="1:30" x14ac:dyDescent="0.25">
      <c r="A114" s="107">
        <f t="shared" si="17"/>
        <v>612</v>
      </c>
      <c r="B114" s="109">
        <f t="shared" si="10"/>
        <v>-30.901699437494784</v>
      </c>
      <c r="C114" s="109">
        <f t="shared" si="11"/>
        <v>-55.735861910804559</v>
      </c>
      <c r="D114" s="109">
        <f t="shared" si="12"/>
        <v>22.964438035431936</v>
      </c>
      <c r="E114" s="109">
        <f t="shared" si="13"/>
        <v>1722.3328526573953</v>
      </c>
      <c r="F114" s="107">
        <v>0</v>
      </c>
      <c r="G114" s="107"/>
      <c r="H114" s="109"/>
      <c r="I114" s="12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7">
        <f t="shared" si="19"/>
        <v>612</v>
      </c>
      <c r="X114" s="107">
        <f t="shared" si="19"/>
        <v>-30.901699437494784</v>
      </c>
      <c r="Y114" s="107">
        <f t="shared" si="19"/>
        <v>-55.735861910804559</v>
      </c>
      <c r="Z114" s="107">
        <f t="shared" si="18"/>
        <v>22.964438035431936</v>
      </c>
      <c r="AA114" s="107">
        <f t="shared" si="14"/>
        <v>8.269806728120118</v>
      </c>
      <c r="AB114" s="107">
        <f t="shared" si="15"/>
        <v>14.694631307311843</v>
      </c>
      <c r="AC114" s="107">
        <f t="shared" si="16"/>
        <v>43.301270189221938</v>
      </c>
      <c r="AD114" s="107">
        <v>0</v>
      </c>
    </row>
    <row r="115" spans="1:30" x14ac:dyDescent="0.25">
      <c r="A115" s="107">
        <f t="shared" si="17"/>
        <v>618</v>
      </c>
      <c r="B115" s="109">
        <f t="shared" si="10"/>
        <v>-20.791169081775919</v>
      </c>
      <c r="C115" s="109">
        <f t="shared" si="11"/>
        <v>-50.184795476914417</v>
      </c>
      <c r="D115" s="109">
        <f t="shared" si="12"/>
        <v>13.91200757459824</v>
      </c>
      <c r="E115" s="109">
        <f t="shared" si="13"/>
        <v>1043.400568094868</v>
      </c>
      <c r="F115" s="107">
        <v>0</v>
      </c>
      <c r="G115" s="107"/>
      <c r="H115" s="109"/>
      <c r="I115" s="12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7">
        <f t="shared" si="19"/>
        <v>618</v>
      </c>
      <c r="X115" s="107">
        <f t="shared" si="19"/>
        <v>-20.791169081775919</v>
      </c>
      <c r="Y115" s="107">
        <f t="shared" si="19"/>
        <v>-50.184795476914417</v>
      </c>
      <c r="Z115" s="107">
        <f t="shared" si="18"/>
        <v>13.91200757459824</v>
      </c>
      <c r="AA115" s="107">
        <f t="shared" si="14"/>
        <v>3.7435914977032629</v>
      </c>
      <c r="AB115" s="107">
        <f t="shared" si="15"/>
        <v>10.168416076894996</v>
      </c>
      <c r="AC115" s="107">
        <f t="shared" si="16"/>
        <v>43.301270189221938</v>
      </c>
      <c r="AD115" s="107">
        <v>0</v>
      </c>
    </row>
    <row r="116" spans="1:30" x14ac:dyDescent="0.25">
      <c r="A116" s="107">
        <f t="shared" si="17"/>
        <v>624</v>
      </c>
      <c r="B116" s="109">
        <f t="shared" si="10"/>
        <v>-10.452846326765448</v>
      </c>
      <c r="C116" s="109">
        <f t="shared" si="11"/>
        <v>-44.083893921935513</v>
      </c>
      <c r="D116" s="109">
        <f t="shared" si="12"/>
        <v>6.1440289153522727</v>
      </c>
      <c r="E116" s="109">
        <f t="shared" si="13"/>
        <v>460.80216865142029</v>
      </c>
      <c r="F116" s="107">
        <v>0</v>
      </c>
      <c r="G116" s="107"/>
      <c r="H116" s="109"/>
      <c r="I116" s="12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7">
        <f t="shared" si="19"/>
        <v>624</v>
      </c>
      <c r="X116" s="107">
        <f t="shared" si="19"/>
        <v>-10.452846326765448</v>
      </c>
      <c r="Y116" s="107">
        <f t="shared" si="19"/>
        <v>-44.083893921935513</v>
      </c>
      <c r="Z116" s="107">
        <f t="shared" si="18"/>
        <v>6.1440289153522727</v>
      </c>
      <c r="AA116" s="107">
        <f t="shared" si="14"/>
        <v>0.94623664490825432</v>
      </c>
      <c r="AB116" s="107">
        <f t="shared" si="15"/>
        <v>5.1977922704440322</v>
      </c>
      <c r="AC116" s="107">
        <f t="shared" si="16"/>
        <v>43.301270189221938</v>
      </c>
      <c r="AD116" s="107">
        <v>0</v>
      </c>
    </row>
    <row r="117" spans="1:30" x14ac:dyDescent="0.25">
      <c r="A117" s="107">
        <f t="shared" si="17"/>
        <v>630</v>
      </c>
      <c r="B117" s="109">
        <f t="shared" si="10"/>
        <v>-4.28801959218017E-14</v>
      </c>
      <c r="C117" s="109">
        <f t="shared" si="11"/>
        <v>-37.499999999999986</v>
      </c>
      <c r="D117" s="109">
        <f t="shared" si="12"/>
        <v>1.1102230246251565E-14</v>
      </c>
      <c r="E117" s="109">
        <f t="shared" si="13"/>
        <v>0</v>
      </c>
      <c r="F117" s="107">
        <v>0</v>
      </c>
      <c r="G117" s="107"/>
      <c r="H117" s="109"/>
      <c r="I117" s="12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7">
        <f t="shared" si="19"/>
        <v>630</v>
      </c>
      <c r="X117" s="107">
        <f t="shared" si="19"/>
        <v>-4.28801959218017E-14</v>
      </c>
      <c r="Y117" s="107">
        <f t="shared" si="19"/>
        <v>-37.499999999999986</v>
      </c>
      <c r="Z117" s="107">
        <f t="shared" si="18"/>
        <v>1.1102230246251565E-14</v>
      </c>
      <c r="AA117" s="107">
        <f t="shared" si="14"/>
        <v>0</v>
      </c>
      <c r="AB117" s="107">
        <f t="shared" si="15"/>
        <v>2.1440097960900847E-14</v>
      </c>
      <c r="AC117" s="107">
        <f t="shared" si="16"/>
        <v>43.301270189221938</v>
      </c>
      <c r="AD117" s="107">
        <v>0</v>
      </c>
    </row>
    <row r="118" spans="1:30" x14ac:dyDescent="0.25">
      <c r="A118" s="107">
        <f t="shared" si="17"/>
        <v>636</v>
      </c>
      <c r="B118" s="109">
        <f t="shared" si="10"/>
        <v>10.452846326765362</v>
      </c>
      <c r="C118" s="109">
        <f t="shared" si="11"/>
        <v>-30.505248230685087</v>
      </c>
      <c r="D118" s="109">
        <f t="shared" si="12"/>
        <v>-4.2515556255357581</v>
      </c>
      <c r="E118" s="109">
        <f t="shared" si="13"/>
        <v>-318.866671915182</v>
      </c>
      <c r="F118" s="107">
        <v>0</v>
      </c>
      <c r="G118" s="107"/>
      <c r="H118" s="109"/>
      <c r="I118" s="12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7">
        <f t="shared" si="19"/>
        <v>636</v>
      </c>
      <c r="X118" s="107">
        <f t="shared" si="19"/>
        <v>10.452846326765362</v>
      </c>
      <c r="Y118" s="107">
        <f t="shared" si="19"/>
        <v>-30.505248230685087</v>
      </c>
      <c r="Z118" s="107">
        <f t="shared" si="18"/>
        <v>-4.2515556255357581</v>
      </c>
      <c r="AA118" s="107">
        <f t="shared" si="14"/>
        <v>0.94623664490823989</v>
      </c>
      <c r="AB118" s="107">
        <f t="shared" si="15"/>
        <v>-5.1977922704439905</v>
      </c>
      <c r="AC118" s="107">
        <f t="shared" si="16"/>
        <v>43.301270189221938</v>
      </c>
      <c r="AD118" s="107">
        <v>0</v>
      </c>
    </row>
    <row r="119" spans="1:30" x14ac:dyDescent="0.25">
      <c r="A119" s="107">
        <f t="shared" si="17"/>
        <v>642</v>
      </c>
      <c r="B119" s="109">
        <f t="shared" si="10"/>
        <v>20.791169081775834</v>
      </c>
      <c r="C119" s="109">
        <f t="shared" si="11"/>
        <v>-23.176274578121088</v>
      </c>
      <c r="D119" s="109">
        <f t="shared" si="12"/>
        <v>-6.4248245791917231</v>
      </c>
      <c r="E119" s="109">
        <f t="shared" si="13"/>
        <v>-481.8618434393793</v>
      </c>
      <c r="F119" s="107">
        <v>0</v>
      </c>
      <c r="G119" s="107"/>
      <c r="H119" s="109"/>
      <c r="I119" s="12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7">
        <f t="shared" si="19"/>
        <v>642</v>
      </c>
      <c r="X119" s="107">
        <f t="shared" si="19"/>
        <v>20.791169081775834</v>
      </c>
      <c r="Y119" s="107">
        <f t="shared" si="19"/>
        <v>-23.176274578121088</v>
      </c>
      <c r="Z119" s="107">
        <f t="shared" si="18"/>
        <v>-6.4248245791917231</v>
      </c>
      <c r="AA119" s="107">
        <f t="shared" si="14"/>
        <v>3.7435914977032341</v>
      </c>
      <c r="AB119" s="107">
        <f t="shared" si="15"/>
        <v>-10.168416076894957</v>
      </c>
      <c r="AC119" s="107">
        <f t="shared" si="16"/>
        <v>43.301270189221938</v>
      </c>
      <c r="AD119" s="107">
        <v>0</v>
      </c>
    </row>
    <row r="120" spans="1:30" x14ac:dyDescent="0.25">
      <c r="A120" s="107">
        <f t="shared" si="17"/>
        <v>648</v>
      </c>
      <c r="B120" s="109">
        <f t="shared" si="10"/>
        <v>30.901699437494699</v>
      </c>
      <c r="C120" s="109">
        <f t="shared" si="11"/>
        <v>-15.593376811331938</v>
      </c>
      <c r="D120" s="109">
        <f t="shared" si="12"/>
        <v>-6.4248245791917347</v>
      </c>
      <c r="E120" s="109">
        <f t="shared" si="13"/>
        <v>-481.86184343938021</v>
      </c>
      <c r="F120" s="107">
        <v>0</v>
      </c>
      <c r="G120" s="107"/>
      <c r="H120" s="109"/>
      <c r="I120" s="12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7">
        <f t="shared" si="19"/>
        <v>648</v>
      </c>
      <c r="X120" s="107">
        <f t="shared" si="19"/>
        <v>30.901699437494699</v>
      </c>
      <c r="Y120" s="107">
        <f t="shared" si="19"/>
        <v>-15.593376811331938</v>
      </c>
      <c r="Z120" s="107">
        <f t="shared" si="18"/>
        <v>-6.4248245791917347</v>
      </c>
      <c r="AA120" s="107">
        <f t="shared" si="14"/>
        <v>8.2698067281200753</v>
      </c>
      <c r="AB120" s="107">
        <f t="shared" si="15"/>
        <v>-14.694631307311809</v>
      </c>
      <c r="AC120" s="107">
        <f t="shared" si="16"/>
        <v>43.301270189221938</v>
      </c>
      <c r="AD120" s="107">
        <v>0</v>
      </c>
    </row>
    <row r="121" spans="1:30" x14ac:dyDescent="0.25">
      <c r="A121" s="107">
        <f t="shared" si="17"/>
        <v>654</v>
      </c>
      <c r="B121" s="109">
        <f t="shared" si="10"/>
        <v>40.673664307580033</v>
      </c>
      <c r="C121" s="109">
        <f t="shared" si="11"/>
        <v>-7.8396347450740862</v>
      </c>
      <c r="D121" s="109">
        <f t="shared" si="12"/>
        <v>-4.2515556255357296</v>
      </c>
      <c r="E121" s="109">
        <f t="shared" si="13"/>
        <v>-318.86667191517972</v>
      </c>
      <c r="F121" s="107">
        <v>0</v>
      </c>
      <c r="G121" s="107"/>
      <c r="H121" s="109"/>
      <c r="I121" s="12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7">
        <f t="shared" si="19"/>
        <v>654</v>
      </c>
      <c r="X121" s="107">
        <f t="shared" si="19"/>
        <v>40.673664307580033</v>
      </c>
      <c r="Y121" s="107">
        <f t="shared" si="19"/>
        <v>-7.8396347450740862</v>
      </c>
      <c r="Z121" s="107">
        <f t="shared" si="18"/>
        <v>-4.2515556255357296</v>
      </c>
      <c r="AA121" s="107">
        <f t="shared" si="14"/>
        <v>14.327065011399121</v>
      </c>
      <c r="AB121" s="107">
        <f t="shared" si="15"/>
        <v>-18.578620636934858</v>
      </c>
      <c r="AC121" s="107">
        <f t="shared" si="16"/>
        <v>43.301270189221938</v>
      </c>
      <c r="AD121" s="107">
        <v>0</v>
      </c>
    </row>
    <row r="122" spans="1:30" x14ac:dyDescent="0.25">
      <c r="A122" s="107">
        <f t="shared" si="17"/>
        <v>660</v>
      </c>
      <c r="B122" s="109">
        <f t="shared" si="10"/>
        <v>49.999999999999915</v>
      </c>
      <c r="C122" s="109">
        <f t="shared" si="11"/>
        <v>-3.2160146941351275E-14</v>
      </c>
      <c r="D122" s="109">
        <f t="shared" si="12"/>
        <v>-3.3306690738754696E-14</v>
      </c>
      <c r="E122" s="109">
        <f t="shared" si="13"/>
        <v>0</v>
      </c>
      <c r="F122" s="107">
        <v>0</v>
      </c>
      <c r="G122" s="107"/>
      <c r="H122" s="109"/>
      <c r="I122" s="12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7">
        <f t="shared" si="19"/>
        <v>660</v>
      </c>
      <c r="X122" s="107">
        <f t="shared" si="19"/>
        <v>49.999999999999915</v>
      </c>
      <c r="Y122" s="107">
        <f t="shared" si="19"/>
        <v>-3.2160146941351275E-14</v>
      </c>
      <c r="Z122" s="107">
        <f t="shared" si="18"/>
        <v>-3.3306690738754696E-14</v>
      </c>
      <c r="AA122" s="107">
        <f t="shared" si="14"/>
        <v>21.650635094610891</v>
      </c>
      <c r="AB122" s="107">
        <f t="shared" si="15"/>
        <v>-21.650635094610937</v>
      </c>
      <c r="AC122" s="107">
        <f t="shared" si="16"/>
        <v>43.301270189221938</v>
      </c>
      <c r="AD122" s="107">
        <v>0</v>
      </c>
    </row>
    <row r="123" spans="1:30" x14ac:dyDescent="0.25">
      <c r="A123" s="107">
        <f t="shared" si="17"/>
        <v>666</v>
      </c>
      <c r="B123" s="109">
        <f t="shared" si="10"/>
        <v>58.778525229247279</v>
      </c>
      <c r="C123" s="109">
        <f t="shared" si="11"/>
        <v>7.8396347450740214</v>
      </c>
      <c r="D123" s="109">
        <f t="shared" si="12"/>
        <v>6.1440289153522123</v>
      </c>
      <c r="E123" s="109">
        <f t="shared" si="13"/>
        <v>460.80216865141574</v>
      </c>
      <c r="F123" s="107">
        <v>0</v>
      </c>
      <c r="G123" s="107"/>
      <c r="H123" s="109"/>
      <c r="I123" s="12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7">
        <f t="shared" si="19"/>
        <v>666</v>
      </c>
      <c r="X123" s="107">
        <f t="shared" si="19"/>
        <v>58.778525229247279</v>
      </c>
      <c r="Y123" s="107">
        <f t="shared" si="19"/>
        <v>7.8396347450740214</v>
      </c>
      <c r="Z123" s="107">
        <f t="shared" si="18"/>
        <v>6.1440289153522123</v>
      </c>
      <c r="AA123" s="107">
        <f t="shared" si="14"/>
        <v>29.920441822731025</v>
      </c>
      <c r="AB123" s="107">
        <f t="shared" si="15"/>
        <v>-23.77641290737883</v>
      </c>
      <c r="AC123" s="107">
        <f t="shared" si="16"/>
        <v>43.301270189221938</v>
      </c>
      <c r="AD123" s="107">
        <v>0</v>
      </c>
    </row>
    <row r="124" spans="1:30" x14ac:dyDescent="0.25">
      <c r="A124" s="107">
        <f t="shared" si="17"/>
        <v>672</v>
      </c>
      <c r="B124" s="109">
        <f t="shared" si="10"/>
        <v>66.913060635885842</v>
      </c>
      <c r="C124" s="109">
        <f t="shared" si="11"/>
        <v>15.593376811331876</v>
      </c>
      <c r="D124" s="109">
        <f t="shared" si="12"/>
        <v>13.912007574598311</v>
      </c>
      <c r="E124" s="109">
        <f t="shared" si="13"/>
        <v>1043.4005680948735</v>
      </c>
      <c r="F124" s="107">
        <v>0</v>
      </c>
      <c r="G124" s="107"/>
      <c r="H124" s="109"/>
      <c r="I124" s="12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7">
        <f t="shared" si="19"/>
        <v>672</v>
      </c>
      <c r="X124" s="107">
        <f t="shared" si="19"/>
        <v>66.913060635885842</v>
      </c>
      <c r="Y124" s="107">
        <f t="shared" si="19"/>
        <v>15.593376811331876</v>
      </c>
      <c r="Z124" s="107">
        <f t="shared" si="18"/>
        <v>13.912007574598311</v>
      </c>
      <c r="AA124" s="107">
        <f t="shared" si="14"/>
        <v>38.775054958805129</v>
      </c>
      <c r="AB124" s="107">
        <f t="shared" si="15"/>
        <v>-24.86304738420683</v>
      </c>
      <c r="AC124" s="107">
        <f t="shared" si="16"/>
        <v>43.301270189221938</v>
      </c>
      <c r="AD124" s="107">
        <v>0</v>
      </c>
    </row>
    <row r="125" spans="1:30" x14ac:dyDescent="0.25">
      <c r="A125" s="107">
        <f t="shared" si="17"/>
        <v>678</v>
      </c>
      <c r="B125" s="109">
        <f t="shared" si="10"/>
        <v>74.31448254773936</v>
      </c>
      <c r="C125" s="109">
        <f t="shared" si="11"/>
        <v>23.176274578121024</v>
      </c>
      <c r="D125" s="109">
        <f t="shared" si="12"/>
        <v>22.964438035431854</v>
      </c>
      <c r="E125" s="109">
        <f t="shared" si="13"/>
        <v>1722.3328526573891</v>
      </c>
      <c r="F125" s="107">
        <v>0</v>
      </c>
      <c r="G125" s="107"/>
      <c r="H125" s="109"/>
      <c r="I125" s="12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7">
        <f t="shared" si="19"/>
        <v>678</v>
      </c>
      <c r="X125" s="107">
        <f t="shared" si="19"/>
        <v>74.31448254773936</v>
      </c>
      <c r="Y125" s="107">
        <f t="shared" si="19"/>
        <v>23.176274578121024</v>
      </c>
      <c r="Z125" s="107">
        <f t="shared" si="18"/>
        <v>22.964438035431854</v>
      </c>
      <c r="AA125" s="107">
        <f t="shared" si="14"/>
        <v>47.82748541963867</v>
      </c>
      <c r="AB125" s="107">
        <f t="shared" si="15"/>
        <v>-24.863047384206833</v>
      </c>
      <c r="AC125" s="107">
        <f t="shared" si="16"/>
        <v>43.301270189221938</v>
      </c>
      <c r="AD125" s="107">
        <v>0</v>
      </c>
    </row>
    <row r="126" spans="1:30" x14ac:dyDescent="0.25">
      <c r="A126" s="107">
        <f t="shared" si="17"/>
        <v>684</v>
      </c>
      <c r="B126" s="109">
        <f t="shared" si="10"/>
        <v>80.901699437494713</v>
      </c>
      <c r="C126" s="109">
        <f t="shared" si="11"/>
        <v>30.505248230685023</v>
      </c>
      <c r="D126" s="109">
        <f t="shared" si="12"/>
        <v>32.905685648333957</v>
      </c>
      <c r="E126" s="109">
        <f t="shared" si="13"/>
        <v>2467.9264236250465</v>
      </c>
      <c r="F126" s="107">
        <v>0</v>
      </c>
      <c r="G126" s="107"/>
      <c r="H126" s="109"/>
      <c r="I126" s="12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7">
        <f t="shared" si="19"/>
        <v>684</v>
      </c>
      <c r="X126" s="107">
        <f t="shared" si="19"/>
        <v>80.901699437494713</v>
      </c>
      <c r="Y126" s="107">
        <f t="shared" si="19"/>
        <v>30.505248230685023</v>
      </c>
      <c r="Z126" s="107">
        <f t="shared" si="18"/>
        <v>32.905685648333957</v>
      </c>
      <c r="AA126" s="107">
        <f t="shared" si="14"/>
        <v>56.682098555712777</v>
      </c>
      <c r="AB126" s="107">
        <f t="shared" si="15"/>
        <v>-23.776412907378845</v>
      </c>
      <c r="AC126" s="107">
        <f t="shared" si="16"/>
        <v>43.301270189221938</v>
      </c>
      <c r="AD126" s="107">
        <v>0</v>
      </c>
    </row>
    <row r="127" spans="1:30" x14ac:dyDescent="0.25">
      <c r="A127" s="107">
        <f t="shared" si="17"/>
        <v>690</v>
      </c>
      <c r="B127" s="109">
        <f t="shared" si="10"/>
        <v>86.602540378443877</v>
      </c>
      <c r="C127" s="109">
        <f t="shared" si="11"/>
        <v>37.499999999999936</v>
      </c>
      <c r="D127" s="109">
        <f t="shared" si="12"/>
        <v>43.301270189221981</v>
      </c>
      <c r="E127" s="109">
        <f t="shared" si="13"/>
        <v>3247.5952641916483</v>
      </c>
      <c r="F127" s="107">
        <v>0</v>
      </c>
      <c r="G127" s="107"/>
      <c r="H127" s="109"/>
      <c r="I127" s="12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7">
        <f t="shared" si="19"/>
        <v>690</v>
      </c>
      <c r="X127" s="107">
        <f t="shared" si="19"/>
        <v>86.602540378443877</v>
      </c>
      <c r="Y127" s="107">
        <f t="shared" si="19"/>
        <v>37.499999999999936</v>
      </c>
      <c r="Z127" s="107">
        <f t="shared" si="18"/>
        <v>43.301270189221981</v>
      </c>
      <c r="AA127" s="107">
        <f t="shared" si="14"/>
        <v>64.951905283832915</v>
      </c>
      <c r="AB127" s="107">
        <f t="shared" si="15"/>
        <v>-21.650635094610958</v>
      </c>
      <c r="AC127" s="107">
        <f t="shared" si="16"/>
        <v>43.301270189221938</v>
      </c>
      <c r="AD127" s="107">
        <v>0</v>
      </c>
    </row>
    <row r="128" spans="1:30" x14ac:dyDescent="0.25">
      <c r="A128" s="107">
        <f t="shared" si="17"/>
        <v>696</v>
      </c>
      <c r="B128" s="109">
        <f t="shared" si="10"/>
        <v>91.354545764260038</v>
      </c>
      <c r="C128" s="109">
        <f t="shared" si="11"/>
        <v>44.083893921935463</v>
      </c>
      <c r="D128" s="109">
        <f t="shared" si="12"/>
        <v>53.696854730109834</v>
      </c>
      <c r="E128" s="109">
        <f t="shared" si="13"/>
        <v>4027.264104758237</v>
      </c>
      <c r="F128" s="107">
        <v>0</v>
      </c>
      <c r="G128" s="107"/>
      <c r="H128" s="109"/>
      <c r="I128" s="12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7">
        <f t="shared" si="19"/>
        <v>696</v>
      </c>
      <c r="X128" s="107">
        <f t="shared" si="19"/>
        <v>91.354545764260038</v>
      </c>
      <c r="Y128" s="107">
        <f t="shared" si="19"/>
        <v>44.083893921935463</v>
      </c>
      <c r="Z128" s="107">
        <f t="shared" si="18"/>
        <v>53.696854730109834</v>
      </c>
      <c r="AA128" s="107">
        <f t="shared" si="14"/>
        <v>72.275475367044692</v>
      </c>
      <c r="AB128" s="107">
        <f t="shared" si="15"/>
        <v>-18.57862063693489</v>
      </c>
      <c r="AC128" s="107">
        <f t="shared" si="16"/>
        <v>43.301270189221938</v>
      </c>
      <c r="AD128" s="107">
        <v>0</v>
      </c>
    </row>
    <row r="129" spans="1:30" x14ac:dyDescent="0.25">
      <c r="A129" s="107">
        <f t="shared" si="17"/>
        <v>702</v>
      </c>
      <c r="B129" s="109">
        <f t="shared" si="10"/>
        <v>95.105651629515336</v>
      </c>
      <c r="C129" s="109">
        <f t="shared" si="11"/>
        <v>50.184795476914374</v>
      </c>
      <c r="D129" s="109">
        <f t="shared" si="12"/>
        <v>63.638102343011923</v>
      </c>
      <c r="E129" s="109">
        <f t="shared" si="13"/>
        <v>4772.8576757258943</v>
      </c>
      <c r="F129" s="107">
        <v>0</v>
      </c>
      <c r="G129" s="107"/>
      <c r="H129" s="109"/>
      <c r="I129" s="12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7">
        <f t="shared" si="19"/>
        <v>702</v>
      </c>
      <c r="X129" s="107">
        <f t="shared" si="19"/>
        <v>95.105651629515336</v>
      </c>
      <c r="Y129" s="107">
        <f t="shared" si="19"/>
        <v>50.184795476914374</v>
      </c>
      <c r="Z129" s="107">
        <f t="shared" si="18"/>
        <v>63.638102343011923</v>
      </c>
      <c r="AA129" s="107">
        <f t="shared" si="14"/>
        <v>78.33273365032376</v>
      </c>
      <c r="AB129" s="107">
        <f t="shared" si="15"/>
        <v>-14.694631307311846</v>
      </c>
      <c r="AC129" s="107">
        <f t="shared" si="16"/>
        <v>43.301270189221938</v>
      </c>
      <c r="AD129" s="107">
        <v>0</v>
      </c>
    </row>
    <row r="130" spans="1:30" x14ac:dyDescent="0.25">
      <c r="A130" s="107">
        <f t="shared" si="17"/>
        <v>708</v>
      </c>
      <c r="B130" s="109">
        <f t="shared" si="10"/>
        <v>97.814760073380569</v>
      </c>
      <c r="C130" s="109">
        <f t="shared" si="11"/>
        <v>55.735861910804516</v>
      </c>
      <c r="D130" s="109">
        <f t="shared" si="12"/>
        <v>72.690532803845628</v>
      </c>
      <c r="E130" s="109">
        <f t="shared" si="13"/>
        <v>5451.7899602884218</v>
      </c>
      <c r="F130" s="107">
        <v>0</v>
      </c>
      <c r="G130" s="107"/>
      <c r="H130" s="109"/>
      <c r="I130" s="12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7">
        <f t="shared" si="19"/>
        <v>708</v>
      </c>
      <c r="X130" s="107">
        <f t="shared" si="19"/>
        <v>97.814760073380569</v>
      </c>
      <c r="Y130" s="107">
        <f t="shared" si="19"/>
        <v>55.735861910804516</v>
      </c>
      <c r="Z130" s="107">
        <f t="shared" si="18"/>
        <v>72.690532803845628</v>
      </c>
      <c r="AA130" s="107">
        <f t="shared" si="14"/>
        <v>82.858948880740613</v>
      </c>
      <c r="AB130" s="107">
        <f t="shared" si="15"/>
        <v>-10.168416076894998</v>
      </c>
      <c r="AC130" s="107">
        <f t="shared" si="16"/>
        <v>43.301270189221938</v>
      </c>
      <c r="AD130" s="107">
        <v>0</v>
      </c>
    </row>
    <row r="131" spans="1:30" x14ac:dyDescent="0.25">
      <c r="A131" s="107">
        <f t="shared" si="17"/>
        <v>714</v>
      </c>
      <c r="B131" s="109">
        <f t="shared" si="10"/>
        <v>99.452189536827319</v>
      </c>
      <c r="C131" s="109">
        <f t="shared" si="11"/>
        <v>60.676274578121031</v>
      </c>
      <c r="D131" s="109">
        <f t="shared" si="12"/>
        <v>80.458511463091597</v>
      </c>
      <c r="E131" s="109">
        <f t="shared" si="13"/>
        <v>6034.38835973187</v>
      </c>
      <c r="F131" s="107">
        <v>0</v>
      </c>
      <c r="G131" s="107"/>
      <c r="H131" s="109"/>
      <c r="I131" s="12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7">
        <f t="shared" si="19"/>
        <v>714</v>
      </c>
      <c r="X131" s="107">
        <f t="shared" si="19"/>
        <v>99.452189536827319</v>
      </c>
      <c r="Y131" s="107">
        <f t="shared" si="19"/>
        <v>60.676274578121031</v>
      </c>
      <c r="Z131" s="107">
        <f t="shared" si="18"/>
        <v>80.458511463091597</v>
      </c>
      <c r="AA131" s="107">
        <f t="shared" si="14"/>
        <v>85.656303733535623</v>
      </c>
      <c r="AB131" s="107">
        <f t="shared" si="15"/>
        <v>-5.1977922704440358</v>
      </c>
      <c r="AC131" s="107">
        <f t="shared" si="16"/>
        <v>43.301270189221938</v>
      </c>
      <c r="AD131" s="107">
        <v>0</v>
      </c>
    </row>
    <row r="132" spans="1:30" x14ac:dyDescent="0.25">
      <c r="A132" s="107">
        <f t="shared" si="17"/>
        <v>720</v>
      </c>
      <c r="B132" s="109">
        <f t="shared" si="10"/>
        <v>100</v>
      </c>
      <c r="C132" s="109">
        <f t="shared" si="11"/>
        <v>64.9519052838329</v>
      </c>
      <c r="D132" s="109">
        <f t="shared" si="12"/>
        <v>86.602540378443862</v>
      </c>
      <c r="E132" s="109">
        <f t="shared" si="13"/>
        <v>6495.1905283832893</v>
      </c>
      <c r="F132" s="107">
        <v>0</v>
      </c>
      <c r="G132" s="107"/>
      <c r="H132" s="109"/>
      <c r="I132" s="12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7">
        <f t="shared" si="19"/>
        <v>720</v>
      </c>
      <c r="X132" s="107">
        <f t="shared" si="19"/>
        <v>100</v>
      </c>
      <c r="Y132" s="107">
        <f t="shared" si="19"/>
        <v>64.9519052838329</v>
      </c>
      <c r="Z132" s="107">
        <f t="shared" si="18"/>
        <v>86.602540378443862</v>
      </c>
      <c r="AA132" s="107">
        <f t="shared" si="14"/>
        <v>86.602540378443877</v>
      </c>
      <c r="AB132" s="107">
        <f t="shared" si="15"/>
        <v>-2.4502969098172397E-14</v>
      </c>
      <c r="AC132" s="107">
        <f t="shared" si="16"/>
        <v>43.301270189221938</v>
      </c>
      <c r="AD132" s="107">
        <v>0</v>
      </c>
    </row>
    <row r="133" spans="1:30" x14ac:dyDescent="0.25">
      <c r="A133" s="106"/>
      <c r="B133" s="109"/>
      <c r="C133" s="109"/>
      <c r="D133" s="109"/>
      <c r="E133" s="109"/>
      <c r="F133" s="109"/>
      <c r="G133" s="109"/>
      <c r="H133" s="109"/>
      <c r="I133" s="12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</row>
  </sheetData>
  <sheetProtection sheet="1" objects="1" scenarios="1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1265" r:id="rId3">
          <objectPr defaultSize="0" autoPict="0" r:id="rId4">
            <anchor moveWithCells="1" sizeWithCells="1">
              <from>
                <xdr:col>0</xdr:col>
                <xdr:colOff>0</xdr:colOff>
                <xdr:row>6</xdr:row>
                <xdr:rowOff>19050</xdr:rowOff>
              </from>
              <to>
                <xdr:col>7</xdr:col>
                <xdr:colOff>76200</xdr:colOff>
                <xdr:row>8</xdr:row>
                <xdr:rowOff>123825</xdr:rowOff>
              </to>
            </anchor>
          </objectPr>
        </oleObject>
      </mc:Choice>
      <mc:Fallback>
        <oleObject progId="Equation.3" shapeId="1126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2:O45"/>
  <sheetViews>
    <sheetView zoomScaleNormal="100" workbookViewId="0">
      <selection activeCell="D22" sqref="D22"/>
    </sheetView>
  </sheetViews>
  <sheetFormatPr baseColWidth="10" defaultColWidth="11.42578125" defaultRowHeight="15" customHeight="1" x14ac:dyDescent="0.25"/>
  <cols>
    <col min="3" max="3" width="11.5703125" bestFit="1" customWidth="1"/>
  </cols>
  <sheetData>
    <row r="22" spans="2:15" ht="15" customHeight="1" x14ac:dyDescent="0.25">
      <c r="B22" s="60" t="s">
        <v>164</v>
      </c>
      <c r="C22" s="129">
        <v>20</v>
      </c>
      <c r="D22" s="130" t="s">
        <v>159</v>
      </c>
      <c r="F22" s="60" t="s">
        <v>168</v>
      </c>
      <c r="G22" s="4">
        <f>(C22*1000000)/((3^0.5)*C23)</f>
        <v>28867.513459481288</v>
      </c>
      <c r="H22" s="130" t="s">
        <v>153</v>
      </c>
    </row>
    <row r="23" spans="2:15" ht="15" customHeight="1" x14ac:dyDescent="0.25">
      <c r="B23" s="60" t="s">
        <v>161</v>
      </c>
      <c r="C23" s="129">
        <v>400</v>
      </c>
      <c r="D23" s="130" t="s">
        <v>160</v>
      </c>
      <c r="I23" s="130"/>
    </row>
    <row r="24" spans="2:15" ht="15" customHeight="1" x14ac:dyDescent="0.25">
      <c r="B24" s="60" t="s">
        <v>162</v>
      </c>
      <c r="C24" s="129">
        <v>380</v>
      </c>
      <c r="D24" s="130" t="s">
        <v>160</v>
      </c>
      <c r="F24" s="25" t="s">
        <v>169</v>
      </c>
      <c r="G24" s="66">
        <f>(C23-C24)</f>
        <v>20</v>
      </c>
      <c r="H24" s="130" t="s">
        <v>160</v>
      </c>
    </row>
    <row r="25" spans="2:15" ht="15" customHeight="1" x14ac:dyDescent="0.25">
      <c r="B25" s="60" t="s">
        <v>163</v>
      </c>
      <c r="C25" s="129">
        <v>0.93</v>
      </c>
      <c r="J25" s="60" t="s">
        <v>182</v>
      </c>
      <c r="K25" s="66">
        <f>100-C27</f>
        <v>0.79999999999999716</v>
      </c>
      <c r="L25" s="130" t="s">
        <v>171</v>
      </c>
      <c r="M25" s="60" t="s">
        <v>186</v>
      </c>
      <c r="N25" s="4">
        <f>(300*1000)/((3^0.5)*C23)</f>
        <v>433.01270189221935</v>
      </c>
      <c r="O25" s="130" t="s">
        <v>153</v>
      </c>
    </row>
    <row r="26" spans="2:15" ht="15" customHeight="1" x14ac:dyDescent="0.25">
      <c r="F26" s="132" t="s">
        <v>166</v>
      </c>
      <c r="G26" s="63">
        <f>((G24/3^0.5)/G22)*1000</f>
        <v>0.4</v>
      </c>
      <c r="H26" s="131" t="s">
        <v>165</v>
      </c>
      <c r="I26" s="131"/>
      <c r="K26" s="66"/>
    </row>
    <row r="27" spans="2:15" ht="15" customHeight="1" x14ac:dyDescent="0.25">
      <c r="B27" s="25" t="s">
        <v>172</v>
      </c>
      <c r="C27" s="129">
        <v>99.2</v>
      </c>
      <c r="D27" s="130" t="s">
        <v>171</v>
      </c>
      <c r="J27" s="60" t="s">
        <v>183</v>
      </c>
      <c r="K27" s="66">
        <f>(C28^2-K25^2)^0.5</f>
        <v>3.7148351242013424</v>
      </c>
      <c r="L27" s="130" t="s">
        <v>171</v>
      </c>
      <c r="M27" s="60" t="s">
        <v>187</v>
      </c>
      <c r="N27" s="4">
        <f>N25/4</f>
        <v>108.25317547305484</v>
      </c>
      <c r="O27" s="130" t="s">
        <v>153</v>
      </c>
    </row>
    <row r="28" spans="2:15" ht="15" customHeight="1" x14ac:dyDescent="0.25">
      <c r="B28" s="132" t="s">
        <v>178</v>
      </c>
      <c r="C28" s="134">
        <v>3.8</v>
      </c>
      <c r="D28" s="130" t="s">
        <v>171</v>
      </c>
      <c r="F28" s="132" t="s">
        <v>167</v>
      </c>
      <c r="G28" s="66">
        <f>((C23^2)/(C22*1000000))*1000</f>
        <v>8</v>
      </c>
      <c r="H28" s="131" t="s">
        <v>165</v>
      </c>
      <c r="K28" s="133"/>
    </row>
    <row r="29" spans="2:15" ht="15" customHeight="1" x14ac:dyDescent="0.25">
      <c r="I29" s="131"/>
      <c r="J29" s="60" t="s">
        <v>184</v>
      </c>
      <c r="K29" s="66">
        <f>(G30^2-K27^2)^0.5</f>
        <v>3.3466401061363018</v>
      </c>
      <c r="L29" s="130" t="s">
        <v>171</v>
      </c>
      <c r="M29" s="60" t="s">
        <v>188</v>
      </c>
      <c r="N29" s="6">
        <v>33.590000000000003</v>
      </c>
      <c r="O29" s="130" t="s">
        <v>189</v>
      </c>
    </row>
    <row r="30" spans="2:15" ht="15" customHeight="1" x14ac:dyDescent="0.25">
      <c r="B30" s="60" t="s">
        <v>179</v>
      </c>
      <c r="C30" s="63">
        <f>(C28/100)*G28</f>
        <v>0.30399999999999999</v>
      </c>
      <c r="D30" s="131" t="s">
        <v>165</v>
      </c>
      <c r="F30" s="132" t="s">
        <v>170</v>
      </c>
      <c r="G30" s="134">
        <f>(G24/C23)*100</f>
        <v>5</v>
      </c>
      <c r="H30" s="130" t="s">
        <v>171</v>
      </c>
      <c r="K30" s="133"/>
      <c r="M30" s="25" t="s">
        <v>191</v>
      </c>
      <c r="N30" s="135">
        <v>1.7000000000000001E-2</v>
      </c>
      <c r="O30" s="131" t="s">
        <v>192</v>
      </c>
    </row>
    <row r="31" spans="2:15" ht="15" customHeight="1" x14ac:dyDescent="0.25">
      <c r="J31" s="60" t="s">
        <v>185</v>
      </c>
      <c r="K31" s="66">
        <f>K29-K25</f>
        <v>2.5466401061363046</v>
      </c>
      <c r="L31" s="130" t="s">
        <v>171</v>
      </c>
      <c r="M31" s="60" t="s">
        <v>190</v>
      </c>
      <c r="N31" s="136">
        <f>(N30/N29)*1000</f>
        <v>0.50610300684727594</v>
      </c>
      <c r="O31" s="131" t="s">
        <v>193</v>
      </c>
    </row>
    <row r="32" spans="2:15" ht="15" customHeight="1" x14ac:dyDescent="0.25">
      <c r="B32" s="60" t="s">
        <v>180</v>
      </c>
      <c r="C32" s="4">
        <f>(C22*1000000)*(100-C27)/100</f>
        <v>159999.99999999942</v>
      </c>
      <c r="D32" s="130" t="s">
        <v>173</v>
      </c>
      <c r="F32" s="60" t="s">
        <v>174</v>
      </c>
      <c r="G32" s="63">
        <f>(G26^2-C35^2)^0.5</f>
        <v>0.2677312084909042</v>
      </c>
      <c r="H32" s="131" t="s">
        <v>165</v>
      </c>
      <c r="M32" s="25" t="s">
        <v>169</v>
      </c>
      <c r="N32" s="66">
        <f>(C23/3^0.5)*(K31/100)</f>
        <v>5.8812134032275711</v>
      </c>
      <c r="O32" s="130" t="s">
        <v>160</v>
      </c>
    </row>
    <row r="33" spans="2:15" ht="15" customHeight="1" x14ac:dyDescent="0.25">
      <c r="B33" s="60" t="s">
        <v>176</v>
      </c>
      <c r="C33" s="63">
        <f>(1/3)*(C32/(G22^2))*1000</f>
        <v>6.3999999999999765E-2</v>
      </c>
      <c r="D33" s="131" t="s">
        <v>165</v>
      </c>
      <c r="M33" s="60" t="s">
        <v>194</v>
      </c>
      <c r="N33" s="136">
        <f>(N32/N27)*1000</f>
        <v>54.328322264241166</v>
      </c>
      <c r="O33" s="131" t="s">
        <v>165</v>
      </c>
    </row>
    <row r="34" spans="2:15" ht="15" customHeight="1" x14ac:dyDescent="0.25">
      <c r="F34" s="60" t="s">
        <v>175</v>
      </c>
      <c r="G34" s="63">
        <f>G32-C33</f>
        <v>0.20373120849090443</v>
      </c>
      <c r="H34" s="131" t="s">
        <v>165</v>
      </c>
      <c r="M34" s="60" t="s">
        <v>196</v>
      </c>
      <c r="N34" s="4">
        <f>N33/N31</f>
        <v>107.34637322681534</v>
      </c>
      <c r="O34" s="131" t="s">
        <v>195</v>
      </c>
    </row>
    <row r="35" spans="2:15" ht="15" customHeight="1" x14ac:dyDescent="0.25">
      <c r="B35" s="60" t="s">
        <v>177</v>
      </c>
      <c r="C35" s="63">
        <f>(C30^2-C33^2)^0.5</f>
        <v>0.29718680993610741</v>
      </c>
      <c r="D35" s="131" t="s">
        <v>165</v>
      </c>
      <c r="F35" s="60" t="s">
        <v>181</v>
      </c>
      <c r="G35" s="63">
        <f>(G34/G28)*100</f>
        <v>2.5466401061363051</v>
      </c>
      <c r="H35" s="130" t="s">
        <v>171</v>
      </c>
      <c r="M35" s="60" t="s">
        <v>197</v>
      </c>
      <c r="N35" s="4">
        <f>N34*2</f>
        <v>214.69274645363069</v>
      </c>
      <c r="O35" s="131" t="s">
        <v>195</v>
      </c>
    </row>
    <row r="39" spans="2:15" ht="15" customHeight="1" x14ac:dyDescent="0.25">
      <c r="J39" s="60" t="s">
        <v>200</v>
      </c>
      <c r="K39" s="138">
        <v>231</v>
      </c>
      <c r="L39" s="130" t="s">
        <v>160</v>
      </c>
    </row>
    <row r="40" spans="2:15" ht="15" customHeight="1" x14ac:dyDescent="0.25">
      <c r="J40" s="25" t="s">
        <v>191</v>
      </c>
      <c r="K40" s="63">
        <v>1.7000000000000001E-2</v>
      </c>
      <c r="L40" s="131" t="s">
        <v>192</v>
      </c>
    </row>
    <row r="42" spans="2:15" ht="15" customHeight="1" x14ac:dyDescent="0.25">
      <c r="J42" s="25" t="s">
        <v>202</v>
      </c>
      <c r="K42" s="138">
        <v>10</v>
      </c>
      <c r="L42" s="131" t="s">
        <v>203</v>
      </c>
      <c r="M42" s="60" t="s">
        <v>198</v>
      </c>
      <c r="N42" s="139">
        <v>5</v>
      </c>
      <c r="O42" s="130" t="s">
        <v>171</v>
      </c>
    </row>
    <row r="43" spans="2:15" ht="15" customHeight="1" x14ac:dyDescent="0.25">
      <c r="J43" s="60" t="s">
        <v>204</v>
      </c>
      <c r="K43" s="138">
        <v>173</v>
      </c>
      <c r="L43" s="130" t="s">
        <v>205</v>
      </c>
      <c r="M43" s="60" t="s">
        <v>41</v>
      </c>
      <c r="N43" s="139">
        <v>3</v>
      </c>
      <c r="O43" s="130" t="s">
        <v>199</v>
      </c>
    </row>
    <row r="45" spans="2:15" ht="15" customHeight="1" x14ac:dyDescent="0.25">
      <c r="J45" s="60" t="s">
        <v>206</v>
      </c>
      <c r="K45" s="139">
        <f>(((K42/1000)^0.5)/(K40*K43))*231</f>
        <v>7.8544712682760967</v>
      </c>
      <c r="L45" s="130" t="s">
        <v>195</v>
      </c>
      <c r="M45" s="60" t="s">
        <v>201</v>
      </c>
      <c r="N45" s="138">
        <f>((N42/100)/(N43*K40))*K39</f>
        <v>226.47058823529412</v>
      </c>
      <c r="O45" s="130" t="s">
        <v>195</v>
      </c>
    </row>
  </sheetData>
  <sheetProtection sheet="1" objects="1" scenarios="1"/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2329" r:id="rId4">
          <objectPr defaultSize="0" autoPict="0" r:id="rId5">
            <anchor moveWithCells="1">
              <from>
                <xdr:col>18</xdr:col>
                <xdr:colOff>85725</xdr:colOff>
                <xdr:row>13</xdr:row>
                <xdr:rowOff>66675</xdr:rowOff>
              </from>
              <to>
                <xdr:col>20</xdr:col>
                <xdr:colOff>390525</xdr:colOff>
                <xdr:row>15</xdr:row>
                <xdr:rowOff>180975</xdr:rowOff>
              </to>
            </anchor>
          </objectPr>
        </oleObject>
      </mc:Choice>
      <mc:Fallback>
        <oleObject progId="Equation.3" shapeId="12329" r:id="rId4"/>
      </mc:Fallback>
    </mc:AlternateContent>
    <mc:AlternateContent xmlns:mc="http://schemas.openxmlformats.org/markup-compatibility/2006">
      <mc:Choice Requires="x14">
        <oleObject progId="Equation.3" shapeId="12337" r:id="rId6">
          <objectPr defaultSize="0" autoPict="0" r:id="rId7">
            <anchor moveWithCells="1" sizeWithCells="1">
              <from>
                <xdr:col>12</xdr:col>
                <xdr:colOff>28575</xdr:colOff>
                <xdr:row>35</xdr:row>
                <xdr:rowOff>180975</xdr:rowOff>
              </from>
              <to>
                <xdr:col>17</xdr:col>
                <xdr:colOff>142875</xdr:colOff>
                <xdr:row>38</xdr:row>
                <xdr:rowOff>114300</xdr:rowOff>
              </to>
            </anchor>
          </objectPr>
        </oleObject>
      </mc:Choice>
      <mc:Fallback>
        <oleObject progId="Equation.3" shapeId="12337" r:id="rId6"/>
      </mc:Fallback>
    </mc:AlternateContent>
    <mc:AlternateContent xmlns:mc="http://schemas.openxmlformats.org/markup-compatibility/2006">
      <mc:Choice Requires="x14">
        <oleObject progId="Equation.3" shapeId="12334" r:id="rId8">
          <objectPr defaultSize="0" autoPict="0" r:id="rId9">
            <anchor moveWithCells="1" sizeWithCells="1">
              <from>
                <xdr:col>5</xdr:col>
                <xdr:colOff>428625</xdr:colOff>
                <xdr:row>49</xdr:row>
                <xdr:rowOff>114300</xdr:rowOff>
              </from>
              <to>
                <xdr:col>7</xdr:col>
                <xdr:colOff>723900</xdr:colOff>
                <xdr:row>52</xdr:row>
                <xdr:rowOff>57150</xdr:rowOff>
              </to>
            </anchor>
          </objectPr>
        </oleObject>
      </mc:Choice>
      <mc:Fallback>
        <oleObject progId="Equation.3" shapeId="12334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tabSelected="1" topLeftCell="A19" zoomScaleNormal="100" workbookViewId="0">
      <selection activeCell="G13" sqref="G13"/>
    </sheetView>
  </sheetViews>
  <sheetFormatPr baseColWidth="10" defaultColWidth="11.42578125" defaultRowHeight="15" customHeight="1" x14ac:dyDescent="0.25"/>
  <sheetData>
    <row r="1" spans="2:23" ht="15" customHeight="1" thickBot="1" x14ac:dyDescent="0.3"/>
    <row r="2" spans="2:23" ht="15" customHeight="1" x14ac:dyDescent="0.25">
      <c r="J2" s="213" t="s">
        <v>240</v>
      </c>
      <c r="K2" s="214"/>
      <c r="L2" s="214"/>
      <c r="M2" s="214"/>
      <c r="N2" s="214"/>
      <c r="O2" s="215"/>
    </row>
    <row r="3" spans="2:23" ht="15" customHeight="1" x14ac:dyDescent="0.25">
      <c r="J3" s="216"/>
      <c r="K3" s="217"/>
      <c r="L3" s="217"/>
      <c r="M3" s="217"/>
      <c r="N3" s="217"/>
      <c r="O3" s="218"/>
    </row>
    <row r="4" spans="2:23" ht="15" customHeight="1" thickBot="1" x14ac:dyDescent="0.3">
      <c r="J4" s="172">
        <f>(1/(100*3^0.5))*(1/(C25*C28))</f>
        <v>0.24732939372015419</v>
      </c>
      <c r="K4" s="211" t="s">
        <v>237</v>
      </c>
      <c r="L4" s="211"/>
      <c r="M4" s="158" t="s">
        <v>234</v>
      </c>
      <c r="N4" s="159">
        <f>C28</f>
        <v>1.3339071210849176</v>
      </c>
      <c r="O4" s="160" t="s">
        <v>225</v>
      </c>
    </row>
    <row r="5" spans="2:23" ht="15" customHeight="1" thickBot="1" x14ac:dyDescent="0.3">
      <c r="J5" s="173" t="s">
        <v>243</v>
      </c>
      <c r="K5" s="161">
        <v>1</v>
      </c>
      <c r="L5" s="162">
        <f>1+K5</f>
        <v>2</v>
      </c>
      <c r="M5" s="162">
        <f t="shared" ref="M5:O5" si="0">1+L5</f>
        <v>3</v>
      </c>
      <c r="N5" s="162">
        <f t="shared" si="0"/>
        <v>4</v>
      </c>
      <c r="O5" s="163">
        <f t="shared" si="0"/>
        <v>5</v>
      </c>
    </row>
    <row r="6" spans="2:23" ht="15" customHeight="1" thickBot="1" x14ac:dyDescent="0.3">
      <c r="J6" s="145" t="s">
        <v>238</v>
      </c>
      <c r="K6" s="208" t="s">
        <v>236</v>
      </c>
      <c r="L6" s="209"/>
      <c r="M6" s="209"/>
      <c r="N6" s="209"/>
      <c r="O6" s="210"/>
    </row>
    <row r="7" spans="2:23" ht="15" customHeight="1" x14ac:dyDescent="0.25">
      <c r="J7" s="168">
        <v>0.4</v>
      </c>
      <c r="K7" s="164">
        <f t="shared" ref="K7:O18" si="1">$J$4*$J7*K$5</f>
        <v>9.8931757488061683E-2</v>
      </c>
      <c r="L7" s="146">
        <f t="shared" si="1"/>
        <v>0.19786351497612337</v>
      </c>
      <c r="M7" s="146">
        <f t="shared" si="1"/>
        <v>0.29679527246418502</v>
      </c>
      <c r="N7" s="146">
        <f t="shared" si="1"/>
        <v>0.39572702995224673</v>
      </c>
      <c r="O7" s="147">
        <f t="shared" si="1"/>
        <v>0.49465878744030845</v>
      </c>
      <c r="Q7" s="64">
        <f>J22/J4</f>
        <v>2.5529595277374715</v>
      </c>
    </row>
    <row r="8" spans="2:23" ht="15" customHeight="1" x14ac:dyDescent="0.25">
      <c r="J8" s="169">
        <v>13.2</v>
      </c>
      <c r="K8" s="165">
        <f t="shared" si="1"/>
        <v>3.2647479971060354</v>
      </c>
      <c r="L8" s="148">
        <f t="shared" si="1"/>
        <v>6.5294959942120707</v>
      </c>
      <c r="M8" s="148">
        <f t="shared" si="1"/>
        <v>9.7942439913181065</v>
      </c>
      <c r="N8" s="148">
        <f t="shared" si="1"/>
        <v>13.058991988424141</v>
      </c>
      <c r="O8" s="149">
        <f t="shared" si="1"/>
        <v>16.323739985530178</v>
      </c>
      <c r="P8" s="17"/>
      <c r="R8" s="17"/>
      <c r="S8" s="17"/>
      <c r="T8" s="17"/>
      <c r="U8" s="17"/>
      <c r="V8" s="17"/>
      <c r="W8" s="17"/>
    </row>
    <row r="9" spans="2:23" ht="15" customHeight="1" x14ac:dyDescent="0.25">
      <c r="J9" s="169">
        <v>13.8</v>
      </c>
      <c r="K9" s="166">
        <f t="shared" si="1"/>
        <v>3.4131456333381283</v>
      </c>
      <c r="L9" s="150">
        <f t="shared" si="1"/>
        <v>6.8262912666762565</v>
      </c>
      <c r="M9" s="150">
        <f t="shared" si="1"/>
        <v>10.239436900014384</v>
      </c>
      <c r="N9" s="150">
        <f t="shared" si="1"/>
        <v>13.652582533352513</v>
      </c>
      <c r="O9" s="151">
        <f t="shared" si="1"/>
        <v>17.06572816669064</v>
      </c>
      <c r="P9" s="156"/>
      <c r="R9" s="17"/>
      <c r="S9" s="157"/>
      <c r="T9" s="157"/>
      <c r="U9" s="157"/>
      <c r="V9" s="157"/>
      <c r="W9" s="157"/>
    </row>
    <row r="10" spans="2:23" ht="15" customHeight="1" x14ac:dyDescent="0.25">
      <c r="J10" s="170">
        <v>15</v>
      </c>
      <c r="K10" s="166">
        <f t="shared" si="1"/>
        <v>3.7099409058023127</v>
      </c>
      <c r="L10" s="150">
        <f t="shared" si="1"/>
        <v>7.4198818116046255</v>
      </c>
      <c r="M10" s="150">
        <f t="shared" si="1"/>
        <v>11.129822717406938</v>
      </c>
      <c r="N10" s="150">
        <f t="shared" si="1"/>
        <v>14.839763623209251</v>
      </c>
      <c r="O10" s="151">
        <f t="shared" si="1"/>
        <v>18.549704529011564</v>
      </c>
    </row>
    <row r="11" spans="2:23" ht="15" customHeight="1" x14ac:dyDescent="0.25">
      <c r="J11" s="170">
        <v>23</v>
      </c>
      <c r="K11" s="166">
        <f t="shared" si="1"/>
        <v>5.6885760555635461</v>
      </c>
      <c r="L11" s="150">
        <f t="shared" si="1"/>
        <v>11.377152111127092</v>
      </c>
      <c r="M11" s="150">
        <f t="shared" si="1"/>
        <v>17.06572816669064</v>
      </c>
      <c r="N11" s="150">
        <f t="shared" si="1"/>
        <v>22.754304222254184</v>
      </c>
      <c r="O11" s="151">
        <f t="shared" si="1"/>
        <v>28.442880277817729</v>
      </c>
    </row>
    <row r="12" spans="2:23" ht="15" customHeight="1" x14ac:dyDescent="0.25">
      <c r="J12" s="170">
        <v>44</v>
      </c>
      <c r="K12" s="166">
        <f t="shared" si="1"/>
        <v>10.882493323686784</v>
      </c>
      <c r="L12" s="150">
        <f t="shared" si="1"/>
        <v>21.764986647373568</v>
      </c>
      <c r="M12" s="150">
        <f t="shared" si="1"/>
        <v>32.647479971060349</v>
      </c>
      <c r="N12" s="150">
        <f t="shared" si="1"/>
        <v>43.529973294747137</v>
      </c>
      <c r="O12" s="151">
        <f t="shared" si="1"/>
        <v>54.412466618433925</v>
      </c>
    </row>
    <row r="13" spans="2:23" ht="15" customHeight="1" x14ac:dyDescent="0.25">
      <c r="J13" s="170">
        <v>66</v>
      </c>
      <c r="K13" s="166">
        <f t="shared" si="1"/>
        <v>16.323739985530178</v>
      </c>
      <c r="L13" s="150">
        <f t="shared" si="1"/>
        <v>32.647479971060356</v>
      </c>
      <c r="M13" s="150">
        <f t="shared" si="1"/>
        <v>48.971219956590531</v>
      </c>
      <c r="N13" s="150">
        <f t="shared" si="1"/>
        <v>65.294959942120713</v>
      </c>
      <c r="O13" s="151">
        <f t="shared" si="1"/>
        <v>81.618699927650894</v>
      </c>
    </row>
    <row r="14" spans="2:23" ht="15" customHeight="1" x14ac:dyDescent="0.25">
      <c r="J14" s="170">
        <v>110</v>
      </c>
      <c r="K14" s="166">
        <f t="shared" si="1"/>
        <v>27.206233309216962</v>
      </c>
      <c r="L14" s="150">
        <f t="shared" si="1"/>
        <v>54.412466618433925</v>
      </c>
      <c r="M14" s="150">
        <f t="shared" si="1"/>
        <v>81.61869992765088</v>
      </c>
      <c r="N14" s="150">
        <f t="shared" si="1"/>
        <v>108.82493323686785</v>
      </c>
      <c r="O14" s="151">
        <f t="shared" si="1"/>
        <v>136.03116654608482</v>
      </c>
    </row>
    <row r="15" spans="2:23" ht="15" customHeight="1" x14ac:dyDescent="0.25">
      <c r="J15" s="170">
        <v>220</v>
      </c>
      <c r="K15" s="166">
        <f t="shared" si="1"/>
        <v>54.412466618433925</v>
      </c>
      <c r="L15" s="150">
        <f t="shared" si="1"/>
        <v>108.82493323686785</v>
      </c>
      <c r="M15" s="150">
        <f t="shared" si="1"/>
        <v>163.23739985530176</v>
      </c>
      <c r="N15" s="150">
        <f t="shared" si="1"/>
        <v>217.6498664737357</v>
      </c>
      <c r="O15" s="151">
        <f t="shared" si="1"/>
        <v>272.06233309216964</v>
      </c>
    </row>
    <row r="16" spans="2:23" ht="15" customHeight="1" x14ac:dyDescent="0.25">
      <c r="B16" s="143" t="s">
        <v>231</v>
      </c>
      <c r="E16" s="143" t="s">
        <v>233</v>
      </c>
      <c r="J16" s="170">
        <v>360</v>
      </c>
      <c r="K16" s="166">
        <f t="shared" si="1"/>
        <v>89.038581739255505</v>
      </c>
      <c r="L16" s="150">
        <f t="shared" si="1"/>
        <v>178.07716347851101</v>
      </c>
      <c r="M16" s="150">
        <f t="shared" si="1"/>
        <v>267.11574521776652</v>
      </c>
      <c r="N16" s="150">
        <f t="shared" si="1"/>
        <v>356.15432695702202</v>
      </c>
      <c r="O16" s="151">
        <f t="shared" si="1"/>
        <v>445.19290869627753</v>
      </c>
    </row>
    <row r="17" spans="1:23" ht="15" customHeight="1" x14ac:dyDescent="0.25">
      <c r="B17" s="52" t="s">
        <v>230</v>
      </c>
      <c r="C17" s="185">
        <v>706</v>
      </c>
      <c r="D17" s="128" t="s">
        <v>227</v>
      </c>
      <c r="E17" s="60" t="s">
        <v>223</v>
      </c>
      <c r="F17" s="4">
        <f>24*365</f>
        <v>8760</v>
      </c>
      <c r="G17" s="128" t="s">
        <v>224</v>
      </c>
      <c r="J17" s="170">
        <v>500</v>
      </c>
      <c r="K17" s="166">
        <f t="shared" si="1"/>
        <v>123.6646968600771</v>
      </c>
      <c r="L17" s="150">
        <f t="shared" si="1"/>
        <v>247.3293937201542</v>
      </c>
      <c r="M17" s="150">
        <f t="shared" si="1"/>
        <v>370.99409058023127</v>
      </c>
      <c r="N17" s="150">
        <f t="shared" si="1"/>
        <v>494.6587874403084</v>
      </c>
      <c r="O17" s="151">
        <f t="shared" si="1"/>
        <v>618.32348430038553</v>
      </c>
    </row>
    <row r="18" spans="1:23" ht="15" customHeight="1" thickBot="1" x14ac:dyDescent="0.3">
      <c r="B18" s="60" t="s">
        <v>220</v>
      </c>
      <c r="C18" s="4">
        <v>30</v>
      </c>
      <c r="D18" s="128" t="s">
        <v>221</v>
      </c>
      <c r="E18" s="60" t="s">
        <v>211</v>
      </c>
      <c r="F18" s="6">
        <v>0.95</v>
      </c>
      <c r="G18" s="128" t="s">
        <v>212</v>
      </c>
      <c r="J18" s="171">
        <v>750</v>
      </c>
      <c r="K18" s="167">
        <f t="shared" si="1"/>
        <v>185.49704529011564</v>
      </c>
      <c r="L18" s="152">
        <f t="shared" si="1"/>
        <v>370.99409058023127</v>
      </c>
      <c r="M18" s="152">
        <f t="shared" si="1"/>
        <v>556.49113587034685</v>
      </c>
      <c r="N18" s="152">
        <f t="shared" si="1"/>
        <v>741.98818116046255</v>
      </c>
      <c r="O18" s="153">
        <f t="shared" si="1"/>
        <v>927.48522645057824</v>
      </c>
    </row>
    <row r="19" spans="1:23" ht="15" customHeight="1" thickBot="1" x14ac:dyDescent="0.3">
      <c r="B19" s="60" t="s">
        <v>8</v>
      </c>
      <c r="C19" s="4">
        <v>10</v>
      </c>
      <c r="D19" s="128" t="s">
        <v>171</v>
      </c>
      <c r="E19" s="60" t="s">
        <v>213</v>
      </c>
      <c r="F19" s="6">
        <v>0.65</v>
      </c>
      <c r="G19" s="128" t="s">
        <v>212</v>
      </c>
    </row>
    <row r="20" spans="1:23" ht="15" customHeight="1" x14ac:dyDescent="0.25">
      <c r="B20" s="60" t="s">
        <v>222</v>
      </c>
      <c r="C20" s="63">
        <f>(((1+C19/100)^C18)/(((1+C19/100)^C18)-1))*(C19/100)</f>
        <v>0.10607924825263391</v>
      </c>
      <c r="E20" s="60" t="s">
        <v>232</v>
      </c>
      <c r="F20" s="4">
        <v>3</v>
      </c>
      <c r="J20" s="213" t="s">
        <v>239</v>
      </c>
      <c r="K20" s="214"/>
      <c r="L20" s="214"/>
      <c r="M20" s="214"/>
      <c r="N20" s="214"/>
      <c r="O20" s="215"/>
    </row>
    <row r="21" spans="1:23" ht="15" customHeight="1" x14ac:dyDescent="0.25">
      <c r="B21" s="60" t="s">
        <v>214</v>
      </c>
      <c r="C21" s="4">
        <v>55</v>
      </c>
      <c r="D21" s="128" t="s">
        <v>215</v>
      </c>
      <c r="J21" s="216"/>
      <c r="K21" s="217"/>
      <c r="L21" s="217"/>
      <c r="M21" s="217"/>
      <c r="N21" s="217"/>
      <c r="O21" s="218"/>
    </row>
    <row r="22" spans="1:23" ht="15" customHeight="1" thickBot="1" x14ac:dyDescent="0.3">
      <c r="J22" s="172">
        <f>(1/(100*3^0.5))*(1/(F25*F28))</f>
        <v>0.63142193218739995</v>
      </c>
      <c r="K22" s="174" t="s">
        <v>237</v>
      </c>
      <c r="L22" s="174"/>
      <c r="M22" s="158" t="s">
        <v>235</v>
      </c>
      <c r="N22" s="159">
        <f>F28</f>
        <v>0.34926097943293766</v>
      </c>
      <c r="O22" s="160" t="s">
        <v>225</v>
      </c>
    </row>
    <row r="23" spans="1:23" ht="15" customHeight="1" x14ac:dyDescent="0.25">
      <c r="B23" s="143" t="s">
        <v>241</v>
      </c>
      <c r="E23" s="143" t="s">
        <v>242</v>
      </c>
      <c r="J23" s="180" t="s">
        <v>244</v>
      </c>
      <c r="K23" s="175">
        <v>1</v>
      </c>
      <c r="L23" s="162">
        <f>1+K23</f>
        <v>2</v>
      </c>
      <c r="M23" s="162">
        <f t="shared" ref="M23" si="2">1+L23</f>
        <v>3</v>
      </c>
      <c r="N23" s="162">
        <f t="shared" ref="N23" si="3">1+M23</f>
        <v>4</v>
      </c>
      <c r="O23" s="163">
        <f t="shared" ref="O23" si="4">1+N23</f>
        <v>5</v>
      </c>
    </row>
    <row r="24" spans="1:23" ht="15" customHeight="1" thickBot="1" x14ac:dyDescent="0.3">
      <c r="B24" s="60" t="s">
        <v>207</v>
      </c>
      <c r="C24" s="4">
        <v>8906</v>
      </c>
      <c r="D24" s="128" t="s">
        <v>209</v>
      </c>
      <c r="E24" s="60" t="s">
        <v>216</v>
      </c>
      <c r="F24" s="4">
        <v>2643</v>
      </c>
      <c r="G24" s="128" t="s">
        <v>209</v>
      </c>
      <c r="J24" s="181" t="s">
        <v>238</v>
      </c>
      <c r="K24" s="212" t="s">
        <v>236</v>
      </c>
      <c r="L24" s="209"/>
      <c r="M24" s="209"/>
      <c r="N24" s="209"/>
      <c r="O24" s="210"/>
    </row>
    <row r="25" spans="1:23" ht="15" customHeight="1" x14ac:dyDescent="0.25">
      <c r="B25" s="25" t="s">
        <v>191</v>
      </c>
      <c r="C25" s="140">
        <f>1.75/100</f>
        <v>1.7500000000000002E-2</v>
      </c>
      <c r="D25" s="141" t="s">
        <v>219</v>
      </c>
      <c r="E25" s="25" t="s">
        <v>217</v>
      </c>
      <c r="F25" s="140">
        <f>2.618/100</f>
        <v>2.6179999999999998E-2</v>
      </c>
      <c r="G25" s="141" t="s">
        <v>219</v>
      </c>
      <c r="J25" s="182">
        <v>0.4</v>
      </c>
      <c r="K25" s="176">
        <f t="shared" ref="K25:O36" si="5">$J$22*$J25*K$23</f>
        <v>0.25256877287495999</v>
      </c>
      <c r="L25" s="154">
        <f t="shared" si="5"/>
        <v>0.50513754574991998</v>
      </c>
      <c r="M25" s="154">
        <f t="shared" si="5"/>
        <v>0.75770631862488003</v>
      </c>
      <c r="N25" s="154">
        <f t="shared" si="5"/>
        <v>1.01027509149984</v>
      </c>
      <c r="O25" s="155">
        <f t="shared" si="5"/>
        <v>1.2628438643747999</v>
      </c>
    </row>
    <row r="26" spans="1:23" ht="15" customHeight="1" x14ac:dyDescent="0.25">
      <c r="B26" s="60" t="s">
        <v>208</v>
      </c>
      <c r="C26" s="183">
        <f>(C30*C17/C31)</f>
        <v>3268.576165364469</v>
      </c>
      <c r="D26" s="128" t="s">
        <v>210</v>
      </c>
      <c r="E26" s="60" t="s">
        <v>218</v>
      </c>
      <c r="F26" s="187">
        <f>G34*C17</f>
        <v>1129.6000000000001</v>
      </c>
      <c r="G26" s="128" t="s">
        <v>210</v>
      </c>
      <c r="J26" s="169">
        <v>13.2</v>
      </c>
      <c r="K26" s="177">
        <f t="shared" si="5"/>
        <v>8.3347695048736785</v>
      </c>
      <c r="L26" s="148">
        <f t="shared" si="5"/>
        <v>16.669539009747357</v>
      </c>
      <c r="M26" s="148">
        <f t="shared" si="5"/>
        <v>25.004308514621037</v>
      </c>
      <c r="N26" s="148">
        <f t="shared" si="5"/>
        <v>33.339078019494714</v>
      </c>
      <c r="O26" s="149">
        <f t="shared" si="5"/>
        <v>41.673847524368391</v>
      </c>
    </row>
    <row r="27" spans="1:23" ht="15" customHeight="1" x14ac:dyDescent="0.25">
      <c r="A27" s="144"/>
      <c r="E27" s="128"/>
      <c r="J27" s="169">
        <v>13.8</v>
      </c>
      <c r="K27" s="178">
        <f t="shared" si="5"/>
        <v>8.7136226641861203</v>
      </c>
      <c r="L27" s="150">
        <f t="shared" si="5"/>
        <v>17.427245328372241</v>
      </c>
      <c r="M27" s="150">
        <f t="shared" si="5"/>
        <v>26.140867992558363</v>
      </c>
      <c r="N27" s="150">
        <f t="shared" si="5"/>
        <v>34.854490656744481</v>
      </c>
      <c r="O27" s="151">
        <f t="shared" si="5"/>
        <v>43.5681133209306</v>
      </c>
      <c r="R27" s="17"/>
      <c r="S27" s="17"/>
      <c r="T27" s="17"/>
      <c r="U27" s="17"/>
      <c r="V27" s="17"/>
      <c r="W27" s="17"/>
    </row>
    <row r="28" spans="1:23" ht="15" customHeight="1" x14ac:dyDescent="0.25">
      <c r="B28" s="60" t="s">
        <v>234</v>
      </c>
      <c r="C28" s="66">
        <f>(F32*F33*$F$34)/1000000</f>
        <v>1.3339071210849176</v>
      </c>
      <c r="D28" s="128" t="s">
        <v>225</v>
      </c>
      <c r="E28" s="60" t="s">
        <v>235</v>
      </c>
      <c r="F28" s="66">
        <f>(G32*G33*$F$34)/1000000</f>
        <v>0.34926097943293766</v>
      </c>
      <c r="G28" s="128" t="s">
        <v>225</v>
      </c>
      <c r="J28" s="170">
        <v>15</v>
      </c>
      <c r="K28" s="178">
        <f t="shared" si="5"/>
        <v>9.4713289828109986</v>
      </c>
      <c r="L28" s="150">
        <f t="shared" si="5"/>
        <v>18.942657965621997</v>
      </c>
      <c r="M28" s="150">
        <f t="shared" si="5"/>
        <v>28.413986948432996</v>
      </c>
      <c r="N28" s="150">
        <f t="shared" si="5"/>
        <v>37.885315931243994</v>
      </c>
      <c r="O28" s="151">
        <f t="shared" si="5"/>
        <v>47.356644914054996</v>
      </c>
    </row>
    <row r="29" spans="1:23" ht="15" customHeight="1" x14ac:dyDescent="0.25">
      <c r="J29" s="170">
        <v>23</v>
      </c>
      <c r="K29" s="178">
        <f t="shared" si="5"/>
        <v>14.522704440310198</v>
      </c>
      <c r="L29" s="150">
        <f t="shared" si="5"/>
        <v>29.045408880620396</v>
      </c>
      <c r="M29" s="150">
        <f t="shared" si="5"/>
        <v>43.568113320930593</v>
      </c>
      <c r="N29" s="150">
        <f t="shared" si="5"/>
        <v>58.090817761240793</v>
      </c>
      <c r="O29" s="151">
        <f t="shared" si="5"/>
        <v>72.613522201550992</v>
      </c>
    </row>
    <row r="30" spans="1:23" ht="15" customHeight="1" x14ac:dyDescent="0.25">
      <c r="B30" s="60" t="s">
        <v>208</v>
      </c>
      <c r="C30" s="6">
        <f>2.1</f>
        <v>2.1</v>
      </c>
      <c r="D30" s="128" t="s">
        <v>226</v>
      </c>
      <c r="J30" s="170">
        <v>44</v>
      </c>
      <c r="K30" s="178">
        <f t="shared" si="5"/>
        <v>27.782565016245599</v>
      </c>
      <c r="L30" s="150">
        <f t="shared" si="5"/>
        <v>55.565130032491197</v>
      </c>
      <c r="M30" s="150">
        <f t="shared" si="5"/>
        <v>83.347695048736796</v>
      </c>
      <c r="N30" s="150">
        <f t="shared" si="5"/>
        <v>111.13026006498239</v>
      </c>
      <c r="O30" s="151">
        <f t="shared" si="5"/>
        <v>138.91282508122799</v>
      </c>
    </row>
    <row r="31" spans="1:23" ht="15" customHeight="1" x14ac:dyDescent="0.25">
      <c r="C31" s="142">
        <v>0.453592</v>
      </c>
      <c r="D31" s="128" t="s">
        <v>229</v>
      </c>
      <c r="E31" s="4"/>
      <c r="J31" s="170">
        <v>66</v>
      </c>
      <c r="K31" s="178">
        <f t="shared" si="5"/>
        <v>41.673847524368398</v>
      </c>
      <c r="L31" s="150">
        <f t="shared" si="5"/>
        <v>83.347695048736796</v>
      </c>
      <c r="M31" s="150">
        <f t="shared" si="5"/>
        <v>125.02154257310519</v>
      </c>
      <c r="N31" s="150">
        <f t="shared" si="5"/>
        <v>166.69539009747359</v>
      </c>
      <c r="O31" s="151">
        <f t="shared" si="5"/>
        <v>208.36923762184199</v>
      </c>
    </row>
    <row r="32" spans="1:23" ht="15" customHeight="1" x14ac:dyDescent="0.25">
      <c r="F32" s="4">
        <f>(C24/(C25/1000000))^0.5</f>
        <v>713382.2858147556</v>
      </c>
      <c r="G32" s="4">
        <f>(F24/(F25/1000000))^0.5</f>
        <v>317734.0514101623</v>
      </c>
      <c r="J32" s="170">
        <v>110</v>
      </c>
      <c r="K32" s="178">
        <f t="shared" si="5"/>
        <v>69.456412540613996</v>
      </c>
      <c r="L32" s="150">
        <f t="shared" si="5"/>
        <v>138.91282508122799</v>
      </c>
      <c r="M32" s="150">
        <f t="shared" si="5"/>
        <v>208.36923762184199</v>
      </c>
      <c r="N32" s="150">
        <f t="shared" si="5"/>
        <v>277.82565016245599</v>
      </c>
      <c r="O32" s="151">
        <f t="shared" si="5"/>
        <v>347.28206270306998</v>
      </c>
    </row>
    <row r="33" spans="6:15" ht="15" customHeight="1" x14ac:dyDescent="0.25">
      <c r="F33" s="33">
        <f>(($C$20/($C$21/1000))*($F$20*C26))^0.5</f>
        <v>137.5225143507927</v>
      </c>
      <c r="G33" s="33">
        <f>(($C$20/($C$21/1000))*($F$20*F26))^0.5</f>
        <v>80.84568425862895</v>
      </c>
      <c r="J33" s="170">
        <v>220</v>
      </c>
      <c r="K33" s="178">
        <f t="shared" si="5"/>
        <v>138.91282508122799</v>
      </c>
      <c r="L33" s="150">
        <f t="shared" si="5"/>
        <v>277.82565016245599</v>
      </c>
      <c r="M33" s="150">
        <f t="shared" si="5"/>
        <v>416.73847524368398</v>
      </c>
      <c r="N33" s="150">
        <f t="shared" si="5"/>
        <v>555.65130032491197</v>
      </c>
      <c r="O33" s="151">
        <f t="shared" si="5"/>
        <v>694.56412540613996</v>
      </c>
    </row>
    <row r="34" spans="6:15" ht="15" customHeight="1" x14ac:dyDescent="0.25">
      <c r="F34" s="137">
        <f>(1/(F17*F18*F19))^0.5</f>
        <v>1.3596573225195429E-2</v>
      </c>
      <c r="G34" s="6">
        <v>1.6</v>
      </c>
      <c r="H34" s="128" t="s">
        <v>228</v>
      </c>
      <c r="J34" s="170">
        <v>360</v>
      </c>
      <c r="K34" s="178">
        <f t="shared" si="5"/>
        <v>227.31189558746399</v>
      </c>
      <c r="L34" s="150">
        <f t="shared" si="5"/>
        <v>454.62379117492799</v>
      </c>
      <c r="M34" s="150">
        <f t="shared" si="5"/>
        <v>681.93568676239192</v>
      </c>
      <c r="N34" s="150">
        <f t="shared" si="5"/>
        <v>909.24758234985597</v>
      </c>
      <c r="O34" s="151">
        <f t="shared" si="5"/>
        <v>1136.55947793732</v>
      </c>
    </row>
    <row r="35" spans="6:15" ht="15" customHeight="1" x14ac:dyDescent="0.25">
      <c r="J35" s="170">
        <v>500</v>
      </c>
      <c r="K35" s="178">
        <f t="shared" si="5"/>
        <v>315.71096609369999</v>
      </c>
      <c r="L35" s="150">
        <f t="shared" si="5"/>
        <v>631.42193218739999</v>
      </c>
      <c r="M35" s="150">
        <f t="shared" si="5"/>
        <v>947.13289828109998</v>
      </c>
      <c r="N35" s="150">
        <f t="shared" si="5"/>
        <v>1262.8438643748</v>
      </c>
      <c r="O35" s="151">
        <f t="shared" si="5"/>
        <v>1578.5548304684999</v>
      </c>
    </row>
    <row r="36" spans="6:15" ht="15" customHeight="1" thickBot="1" x14ac:dyDescent="0.3">
      <c r="J36" s="171">
        <v>750</v>
      </c>
      <c r="K36" s="179">
        <f t="shared" si="5"/>
        <v>473.56644914054993</v>
      </c>
      <c r="L36" s="152">
        <f t="shared" si="5"/>
        <v>947.13289828109987</v>
      </c>
      <c r="M36" s="152">
        <f t="shared" si="5"/>
        <v>1420.6993474216497</v>
      </c>
      <c r="N36" s="152">
        <f t="shared" si="5"/>
        <v>1894.2657965621997</v>
      </c>
      <c r="O36" s="153">
        <f t="shared" si="5"/>
        <v>2367.8322457027498</v>
      </c>
    </row>
  </sheetData>
  <sheetProtection sheet="1" objects="1" scenarios="1"/>
  <mergeCells count="5">
    <mergeCell ref="K6:O6"/>
    <mergeCell ref="K4:L4"/>
    <mergeCell ref="K24:O24"/>
    <mergeCell ref="J2:O3"/>
    <mergeCell ref="J20:O21"/>
  </mergeCells>
  <pageMargins left="0.7" right="0.7" top="0.75" bottom="0.75" header="0.3" footer="0.3"/>
  <pageSetup paperSize="9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3314" r:id="rId4">
          <objectPr defaultSize="0" autoPict="0" r:id="rId5">
            <anchor moveWithCells="1" sizeWithCells="1">
              <from>
                <xdr:col>1</xdr:col>
                <xdr:colOff>495300</xdr:colOff>
                <xdr:row>31</xdr:row>
                <xdr:rowOff>28575</xdr:rowOff>
              </from>
              <to>
                <xdr:col>4</xdr:col>
                <xdr:colOff>638175</xdr:colOff>
                <xdr:row>33</xdr:row>
                <xdr:rowOff>142875</xdr:rowOff>
              </to>
            </anchor>
          </objectPr>
        </oleObject>
      </mc:Choice>
      <mc:Fallback>
        <oleObject progId="Equation.3" shapeId="13314" r:id="rId4"/>
      </mc:Fallback>
    </mc:AlternateContent>
    <mc:AlternateContent xmlns:mc="http://schemas.openxmlformats.org/markup-compatibility/2006">
      <mc:Choice Requires="x14">
        <oleObject progId="Equation.3" shapeId="13332" r:id="rId6">
          <objectPr defaultSize="0" autoPict="0" r:id="rId7">
            <anchor moveWithCells="1" sizeWithCells="1">
              <from>
                <xdr:col>1</xdr:col>
                <xdr:colOff>514350</xdr:colOff>
                <xdr:row>7</xdr:row>
                <xdr:rowOff>114300</xdr:rowOff>
              </from>
              <to>
                <xdr:col>4</xdr:col>
                <xdr:colOff>171450</xdr:colOff>
                <xdr:row>10</xdr:row>
                <xdr:rowOff>28575</xdr:rowOff>
              </to>
            </anchor>
          </objectPr>
        </oleObject>
      </mc:Choice>
      <mc:Fallback>
        <oleObject progId="Equation.3" shapeId="13332" r:id="rId6"/>
      </mc:Fallback>
    </mc:AlternateContent>
    <mc:AlternateContent xmlns:mc="http://schemas.openxmlformats.org/markup-compatibility/2006">
      <mc:Choice Requires="x14">
        <oleObject progId="Equation.3" shapeId="13334" r:id="rId8">
          <objectPr defaultSize="0" autoPict="0" r:id="rId9">
            <anchor moveWithCells="1">
              <from>
                <xdr:col>5</xdr:col>
                <xdr:colOff>295275</xdr:colOff>
                <xdr:row>1</xdr:row>
                <xdr:rowOff>38100</xdr:rowOff>
              </from>
              <to>
                <xdr:col>8</xdr:col>
                <xdr:colOff>57150</xdr:colOff>
                <xdr:row>3</xdr:row>
                <xdr:rowOff>142875</xdr:rowOff>
              </to>
            </anchor>
          </objectPr>
        </oleObject>
      </mc:Choice>
      <mc:Fallback>
        <oleObject progId="Equation.3" shapeId="13334" r:id="rId8"/>
      </mc:Fallback>
    </mc:AlternateContent>
    <mc:AlternateContent xmlns:mc="http://schemas.openxmlformats.org/markup-compatibility/2006">
      <mc:Choice Requires="x14">
        <oleObject progId="Equation.3" shapeId="13335" r:id="rId10">
          <objectPr defaultSize="0" autoPict="0" r:id="rId11">
            <anchor moveWithCells="1">
              <from>
                <xdr:col>5</xdr:col>
                <xdr:colOff>381000</xdr:colOff>
                <xdr:row>5</xdr:row>
                <xdr:rowOff>57150</xdr:rowOff>
              </from>
              <to>
                <xdr:col>8</xdr:col>
                <xdr:colOff>704850</xdr:colOff>
                <xdr:row>8</xdr:row>
                <xdr:rowOff>19050</xdr:rowOff>
              </to>
            </anchor>
          </objectPr>
        </oleObject>
      </mc:Choice>
      <mc:Fallback>
        <oleObject progId="Equation.3" shapeId="13335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Ecuaciones campo (2 cond. par.)</vt:lpstr>
      <vt:lpstr>Campos (2 cond. par.)</vt:lpstr>
      <vt:lpstr>Potencia (2 cond. par.)</vt:lpstr>
      <vt:lpstr>Ecuaciones campo (cond.coax.)</vt:lpstr>
      <vt:lpstr>Comparación líneas par. y coax.</vt:lpstr>
      <vt:lpstr>Circuito trifásico básico</vt:lpstr>
      <vt:lpstr>Gráficas sinusoidales</vt:lpstr>
      <vt:lpstr>Zonas de operación cables</vt:lpstr>
      <vt:lpstr>Dist. dens. económica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hp</cp:lastModifiedBy>
  <dcterms:created xsi:type="dcterms:W3CDTF">2015-10-28T01:02:09Z</dcterms:created>
  <dcterms:modified xsi:type="dcterms:W3CDTF">2019-05-13T22:49:14Z</dcterms:modified>
</cp:coreProperties>
</file>